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martanicola/Desktop/"/>
    </mc:Choice>
  </mc:AlternateContent>
  <xr:revisionPtr revIDLastSave="0" documentId="13_ncr:1_{FF4EF7D6-4AD1-3943-AD6C-BC0FADBFC4FF}" xr6:coauthVersionLast="47" xr6:coauthVersionMax="47" xr10:uidLastSave="{00000000-0000-0000-0000-000000000000}"/>
  <bookViews>
    <workbookView xWindow="200" yWindow="500" windowWidth="23260" windowHeight="13180" activeTab="3" xr2:uid="{00000000-000D-0000-FFFF-FFFF00000000}"/>
  </bookViews>
  <sheets>
    <sheet name="1. Perizia RAMO A" sheetId="1" r:id="rId1"/>
    <sheet name="2. Bilancio verifica pre rett." sheetId="16" r:id="rId2"/>
    <sheet name="a) avviamento" sheetId="3" r:id="rId3"/>
    <sheet name="b) svalutazione crediti" sheetId="5" r:id="rId4"/>
    <sheet name="c) contributi ass. sindacali" sheetId="6" r:id="rId5"/>
    <sheet name="3. Scritture di rettifica" sheetId="4" r:id="rId6"/>
    <sheet name="Bilancio verifica post rett." sheetId="19" r:id="rId7"/>
    <sheet name="4. Scritture di conferimento" sheetId="8" r:id="rId8"/>
    <sheet name="Bilancio verifica post conf" sheetId="20" r:id="rId9"/>
    <sheet name="5. Scritture di chiusura" sheetId="15" r:id="rId10"/>
    <sheet name="6. Schemi di bilancio" sheetId="14" r:id="rId11"/>
    <sheet name="Modello IMPOSTA SOSTITUTIVA" sheetId="9" r:id="rId12"/>
    <sheet name="Modello CESSIONE" sheetId="10" r:id="rId13"/>
    <sheet name="Cessione d'azienda" sheetId="1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0" l="1"/>
  <c r="D25" i="10"/>
  <c r="E24" i="15"/>
  <c r="B21" i="20"/>
  <c r="G20" i="20"/>
  <c r="J10" i="20"/>
  <c r="F36" i="8"/>
  <c r="E44" i="8"/>
  <c r="F3" i="8"/>
  <c r="E19" i="8"/>
  <c r="E29" i="15" s="1"/>
  <c r="E11" i="8"/>
  <c r="B13" i="20" s="1"/>
  <c r="B15" i="14" s="1"/>
  <c r="G20" i="19"/>
  <c r="E16" i="15" s="1"/>
  <c r="B18" i="19"/>
  <c r="B25" i="1"/>
  <c r="J10" i="19"/>
  <c r="A22" i="5"/>
  <c r="A18" i="5"/>
  <c r="G13" i="20"/>
  <c r="E14" i="15" s="1"/>
  <c r="G4" i="20"/>
  <c r="E15" i="15" s="1"/>
  <c r="G13" i="19"/>
  <c r="G4" i="19"/>
  <c r="B17" i="16"/>
  <c r="E13" i="15"/>
  <c r="E9" i="15"/>
  <c r="E8" i="15"/>
  <c r="E7" i="15"/>
  <c r="E5" i="15"/>
  <c r="E6" i="15"/>
  <c r="E4" i="15"/>
  <c r="D10" i="20"/>
  <c r="D9" i="20"/>
  <c r="D14" i="14" s="1"/>
  <c r="D9" i="19"/>
  <c r="B17" i="20"/>
  <c r="B20" i="14" s="1"/>
  <c r="B20" i="20"/>
  <c r="B21" i="14" s="1"/>
  <c r="B18" i="20"/>
  <c r="B15" i="20"/>
  <c r="B19" i="14" s="1"/>
  <c r="B16" i="20"/>
  <c r="B10" i="20"/>
  <c r="B9" i="20"/>
  <c r="B7" i="20"/>
  <c r="B6" i="20"/>
  <c r="B4" i="20"/>
  <c r="B3" i="20"/>
  <c r="G5" i="20"/>
  <c r="G8" i="14" s="1"/>
  <c r="E35" i="15"/>
  <c r="E34" i="15"/>
  <c r="E33" i="15"/>
  <c r="E32" i="15"/>
  <c r="E28" i="15"/>
  <c r="E26" i="15"/>
  <c r="E27" i="15"/>
  <c r="E25" i="15"/>
  <c r="E22" i="15"/>
  <c r="E23" i="15"/>
  <c r="E21" i="15"/>
  <c r="B16" i="19"/>
  <c r="G14" i="19"/>
  <c r="B11" i="19"/>
  <c r="B8" i="19"/>
  <c r="G5" i="19"/>
  <c r="B5" i="19"/>
  <c r="G14" i="16"/>
  <c r="B14" i="16"/>
  <c r="B34" i="1"/>
  <c r="C21" i="1"/>
  <c r="B21" i="1"/>
  <c r="G5" i="16"/>
  <c r="B78" i="11"/>
  <c r="C75" i="11"/>
  <c r="B75" i="11"/>
  <c r="B11" i="16"/>
  <c r="B8" i="16"/>
  <c r="A19" i="5"/>
  <c r="D12" i="1"/>
  <c r="C14" i="1"/>
  <c r="B14" i="1"/>
  <c r="D8" i="1"/>
  <c r="C10" i="1"/>
  <c r="B10" i="1"/>
  <c r="D4" i="1"/>
  <c r="C6" i="1"/>
  <c r="B6" i="1"/>
  <c r="F20" i="15" l="1"/>
  <c r="G14" i="20"/>
  <c r="G10" i="14" s="1"/>
  <c r="G12" i="14" s="1"/>
  <c r="G15" i="14" s="1"/>
  <c r="F12" i="15"/>
  <c r="D17" i="14"/>
  <c r="B22" i="14"/>
  <c r="B8" i="20"/>
  <c r="B19" i="20"/>
  <c r="B11" i="20"/>
  <c r="B5" i="20"/>
  <c r="C27" i="1"/>
  <c r="B27" i="1"/>
  <c r="B36" i="1" s="1"/>
  <c r="B19" i="19"/>
  <c r="G16" i="19"/>
  <c r="G18" i="19" s="1"/>
  <c r="G16" i="16"/>
  <c r="G18" i="16" s="1"/>
  <c r="G23" i="16" s="1"/>
  <c r="B5" i="16"/>
  <c r="D27" i="1" l="1"/>
  <c r="G16" i="20"/>
  <c r="G18" i="20" s="1"/>
  <c r="J9" i="20" s="1"/>
  <c r="J12" i="20" s="1"/>
  <c r="J13" i="20" s="1"/>
  <c r="G22" i="20" s="1"/>
  <c r="D4" i="16"/>
  <c r="D17" i="16" s="1"/>
  <c r="J9" i="19"/>
  <c r="J12" i="19" s="1"/>
  <c r="J13" i="19" s="1"/>
  <c r="B22" i="20"/>
  <c r="B12" i="14"/>
  <c r="B16" i="14" s="1"/>
  <c r="B25" i="14" s="1"/>
  <c r="D11" i="20" l="1"/>
  <c r="D18" i="14" s="1"/>
  <c r="D19" i="14" s="1"/>
  <c r="G23" i="20"/>
  <c r="D4" i="20" s="1"/>
  <c r="G17" i="14"/>
  <c r="G19" i="14" s="1"/>
  <c r="E10" i="15"/>
  <c r="F3" i="15" s="1"/>
  <c r="F18" i="15" s="1"/>
  <c r="F41" i="4"/>
  <c r="G22" i="19"/>
  <c r="D11" i="19"/>
  <c r="C32" i="1"/>
  <c r="E38" i="15" l="1"/>
  <c r="G23" i="19"/>
  <c r="D4" i="19" s="1"/>
  <c r="D19" i="19" s="1"/>
  <c r="D10" i="14"/>
  <c r="D32" i="1"/>
  <c r="C34" i="1"/>
  <c r="D8" i="14" l="1"/>
  <c r="D11" i="14" s="1"/>
  <c r="D25" i="14" s="1"/>
  <c r="E25" i="14" s="1"/>
  <c r="E36" i="15"/>
  <c r="F31" i="15" s="1"/>
  <c r="D22" i="20"/>
  <c r="B25" i="20" s="1"/>
  <c r="C36" i="1"/>
  <c r="D34" i="1"/>
  <c r="D36" i="1" l="1"/>
</calcChain>
</file>

<file path=xl/sharedStrings.xml><?xml version="1.0" encoding="utf-8"?>
<sst xmlns="http://schemas.openxmlformats.org/spreadsheetml/2006/main" count="675" uniqueCount="361">
  <si>
    <t>PERIZIA</t>
  </si>
  <si>
    <t>Elementi patrimoniali</t>
  </si>
  <si>
    <t>Valore fiscalmente riconosciuto</t>
  </si>
  <si>
    <t>Valori di perizia</t>
  </si>
  <si>
    <t>MAGGIOR VALORI</t>
  </si>
  <si>
    <t>Fabbricati industriali</t>
  </si>
  <si>
    <t>€3,000.00</t>
  </si>
  <si>
    <t>€3,700.00</t>
  </si>
  <si>
    <t>€700.00</t>
  </si>
  <si>
    <t>Fondo amm. fabbricati</t>
  </si>
  <si>
    <t>€1,000.00</t>
  </si>
  <si>
    <t>€2,000.00</t>
  </si>
  <si>
    <t>€2,700.00</t>
  </si>
  <si>
    <t>Impianti e macchinari</t>
  </si>
  <si>
    <t>€1,700.00</t>
  </si>
  <si>
    <t>€300.00</t>
  </si>
  <si>
    <t>Fondo amm. impianti</t>
  </si>
  <si>
    <t>€1,300.00</t>
  </si>
  <si>
    <t>Attrezzature</t>
  </si>
  <si>
    <t>€600.00</t>
  </si>
  <si>
    <t>€800.00</t>
  </si>
  <si>
    <t>€200.00</t>
  </si>
  <si>
    <t>Fondo amm. attrezzature</t>
  </si>
  <si>
    <t>€400.00</t>
  </si>
  <si>
    <t>Prodotti finiti</t>
  </si>
  <si>
    <t>Crediti</t>
  </si>
  <si>
    <t>Fondo svalutazione crediti</t>
  </si>
  <si>
    <t>Attività per imp. anticipate</t>
  </si>
  <si>
    <t>TOTALE ATTIVO</t>
  </si>
  <si>
    <t>TFR</t>
  </si>
  <si>
    <t>Debiti</t>
  </si>
  <si>
    <t>Fondo imp. differite</t>
  </si>
  <si>
    <t>TOTALE PASSIVO</t>
  </si>
  <si>
    <t>PN CONFERITO </t>
  </si>
  <si>
    <t>Differenza</t>
  </si>
  <si>
    <t>Materie prime</t>
  </si>
  <si>
    <t>Debito vs. associazioni sindacali</t>
  </si>
  <si>
    <t>Valore fisc. riconosciuto</t>
  </si>
  <si>
    <t>ATTIVO</t>
  </si>
  <si>
    <t>PASSIVO</t>
  </si>
  <si>
    <t>a</t>
  </si>
  <si>
    <t>Imposte anticipate</t>
  </si>
  <si>
    <t>SP – CII) 5 ter) attività per imposte anticipate</t>
  </si>
  <si>
    <t>CE – E20 – Imposte sul reddito</t>
  </si>
  <si>
    <t>Ires del 24% su Euro 350</t>
  </si>
  <si>
    <t>Storno attiv. Imp. Antic. Su Euro 100</t>
  </si>
  <si>
    <t>Attività per imposte anticipate</t>
  </si>
  <si>
    <t>SP – CII) 5 ter) Attività per imposte anticipate</t>
  </si>
  <si>
    <t>Acc.to svalutazione crediti</t>
  </si>
  <si>
    <t>F.do svalutazione crediti</t>
  </si>
  <si>
    <t>CE – B)10) d) Svalutazione dei crediti compresi nell’attivo circolante</t>
  </si>
  <si>
    <t>SP – C) 1 Crediti verso clienti</t>
  </si>
  <si>
    <t>Contrib. Assoc. Sindac.</t>
  </si>
  <si>
    <t>Ratei passivi</t>
  </si>
  <si>
    <t>Diversi</t>
  </si>
  <si>
    <t>F.do amm.to fabbricati</t>
  </si>
  <si>
    <t>F.do amm.to impianti e macchinari</t>
  </si>
  <si>
    <t>CE - B.10b Amm.to imm. materiali</t>
  </si>
  <si>
    <t>SP B.II. Imm. materiali (al netto)</t>
  </si>
  <si>
    <t>a </t>
  </si>
  <si>
    <t>CE - B.9c Trattamento di fine rapporto</t>
  </si>
  <si>
    <t>SP - C. Trattamento di fine rapporto di lav. sub</t>
  </si>
  <si>
    <t>SP - C.I.1 Materie prime, sussidiarie e di consumo</t>
  </si>
  <si>
    <t>sussidiarie, di consumo e merci</t>
  </si>
  <si>
    <t>SP - C.I.4 Prodotti finiti e merci</t>
  </si>
  <si>
    <t>Svalutazione crediti</t>
  </si>
  <si>
    <t>F.do svalutazione crediti</t>
  </si>
  <si>
    <t>CE - B.10 svalutazione crediti</t>
  </si>
  <si>
    <t>SP - C.II.1 crediti verso clienti (al netto)</t>
  </si>
  <si>
    <t>F.do ammo.to attrezzature</t>
  </si>
  <si>
    <t>CE - B.11 Variazione delle rimanenze di MP,</t>
  </si>
  <si>
    <t>CE - A.2 Variazioni delle rimanenze di prodotti</t>
  </si>
  <si>
    <t>in corso di lavorazoine, semilavorati e finiti </t>
  </si>
  <si>
    <t>PERIZIA ramo A</t>
  </si>
  <si>
    <t>valore nominale crediti</t>
  </si>
  <si>
    <t>5% fondo massimo deducibile</t>
  </si>
  <si>
    <t>svalutazione eseguita</t>
  </si>
  <si>
    <t>DAL 1° AL 4° ANNO</t>
  </si>
  <si>
    <t>DAL 5° AL 18° ANNO</t>
  </si>
  <si>
    <t xml:space="preserve">a </t>
  </si>
  <si>
    <t>f.do amm. avviamento</t>
  </si>
  <si>
    <t>amm. avviamento</t>
  </si>
  <si>
    <t>0,5% svalutazione massima in un anno</t>
  </si>
  <si>
    <t>Debiti vs associazioni sindacali</t>
  </si>
  <si>
    <t>Era2 Srl C/conferimento</t>
  </si>
  <si>
    <t>Fabbricati Industriali</t>
  </si>
  <si>
    <t>Crediti </t>
  </si>
  <si>
    <t>Riserva da conferimento</t>
  </si>
  <si>
    <t>e liberamente distribuibile ai soci, senza alcun onere impositivo. Essa è data dalla differenza fra il valore di perizia del conferimento e il suo valore contabile (nella conferente).</t>
  </si>
  <si>
    <r>
      <t xml:space="preserve">La </t>
    </r>
    <r>
      <rPr>
        <b/>
        <sz val="12"/>
        <color rgb="FF000000"/>
        <rFont val="Avenir Next Regular"/>
      </rPr>
      <t>riserva da conferimento</t>
    </r>
    <r>
      <rPr>
        <sz val="12"/>
        <color rgb="FF000000"/>
        <rFont val="Avenir Next Regular"/>
      </rPr>
      <t xml:space="preserve"> non è una riserva in sospensione di imposta, ma è una posta contabile di natura civilistica, liberamente utilizzabile per la copertura delle perdite d'esercizio</t>
    </r>
  </si>
  <si>
    <t>Scritture di conferimento relative alla conferente</t>
  </si>
  <si>
    <t>Iscrizione partecipazione ricevuta</t>
  </si>
  <si>
    <t>Partecipazione in Era2 Srl</t>
  </si>
  <si>
    <t>Era2 C/conferimento</t>
  </si>
  <si>
    <t>L’art. 176, comma 2-ter, del TUIR prevede che la società conferitaria possa affrancare i “disallineamenti” tra i “valori civili” ed il “valori fiscali” mediante il versamento di un’imposta sostitutiva dell’IRES e dell’IRAP.</t>
  </si>
  <si>
    <t>La scelta per il regime di imposizione sostitutiva compete solamente alla società conferitaria.</t>
  </si>
  <si>
    <t>Le caratteristiche dell’imposta sostitutiva sono le seguenti:</t>
  </si>
  <si>
    <t>1) l’affrancamento riguarda esclusivamente le immobilizzazioni materiali e immateriali ricevute;</t>
  </si>
  <si>
    <t>2) l’applicazione dell’imposta sostitutiva viene effettuata dalla “società conferitaria” nella dichiarazione dei redditi relativa all’esercizio nel corso del quale è stato realizzato il conferimento o, al più tardi, in quella del periodo d’imposta successivo;</t>
  </si>
  <si>
    <t>3) i maggiori valori assoggettati ad imposta sostitutiva si considerano riconosciuti ai fini dell’ammortamento a partire dal periodo d’imposta nel corso del quale è esercitata l’opzione per il regime di imposizione sostitutiva;</t>
  </si>
  <si>
    <t>4) le aliquote dell’imposta sostitutiva da applicare sui maggiori valori sono le seguenti:</t>
  </si>
  <si>
    <t>fino a 5.000.000 di euro --&gt; 12%</t>
  </si>
  <si>
    <t>da 5 a 10.000.000 di euro --&gt; 14%</t>
  </si>
  <si>
    <t>oltre 10.000.000 di euro --&gt; 16%</t>
  </si>
  <si>
    <t>5) il versamento dell’imposta sostitutiva deve avvenire obbligatoriamente in tre rate:</t>
  </si>
  <si>
    <t>· la prima, pari al 30% dell’importo complessivamente dovuto, entro il termine di versamento del saldo dell’IRES e dell’IRAP relativo al periodo d’imposta in cui è avvenuto il conferimento;</t>
  </si>
  <si>
    <t>· la seconda, pari al 40% e la terza, pari al 30%, entro il termine per il versamento del saldo dell’IRES e dell’IRAP degli esercizi successivi. Sulla seconda e sulla terza rata sono dovuti gli interessi nella misura del 2,5% annuali.</t>
  </si>
  <si>
    <t>Nel nostro caso, i "disallineamenti" tra i "valori civili" ed i "valori fiscali" risultanti dalla perizia di conferimento sono i seguenti:</t>
  </si>
  <si>
    <t>1) Fabbricati industriali --&gt; (3.700 - 3000) = 700</t>
  </si>
  <si>
    <t>2) Impianti e macchinari --&gt; (2.000 - 1.700) = 300</t>
  </si>
  <si>
    <t>3) Attrezzature --&gt; (800 - 600) = 200</t>
  </si>
  <si>
    <t>Supponendo sempre che i dati siano espressi in migliaia di euro, l'imposta sostitutiva deve essere calcolata in base all'aliquota del 12% (1.200.000 &lt; 5.000.000):</t>
  </si>
  <si>
    <t>1.200.000 x 12% = 144.000</t>
  </si>
  <si>
    <t>L'allineamento dei maggiori valori fiscali permetterà di non iscrivere le imposte anticipate sui maggiori ammortamenti senza la necessità di apportare variazioni in aumento in sede di dichiarazione.</t>
  </si>
  <si>
    <t>Come detto, il versamento dell'imposta sostitutiva avverrà in 3 rate, le cui scritture contabili sono:</t>
  </si>
  <si>
    <t>Per la prima rata --&gt;</t>
  </si>
  <si>
    <t>Per la seconda e terza rata --&gt;</t>
  </si>
  <si>
    <t>Banca c/c</t>
  </si>
  <si>
    <t>Debiti per imposta sostitutiva</t>
  </si>
  <si>
    <t>Interessi passivi</t>
  </si>
  <si>
    <t>In alternativa al conferimento con il “modello successione” esiste il conferimento con il “modello della cessione”, detto anche conferimento realizzativo, o “a saldi chiusi” o “con discontinuità”.</t>
  </si>
  <si>
    <t>Con il modello realizzativo viene a determinarsi una discontinuità contabile tra la conferente e la conferitaria: la conferitaria iscrive i beni al costo di acquisto, senza i relativi fondi rettificativi.</t>
  </si>
  <si>
    <t>Esempio: macchinari</t>
  </si>
  <si>
    <t>- nella contabilità della conferente sono rappresentati al costo storico e al relativo fondo ammortamento;</t>
  </si>
  <si>
    <t>- nella contabilità della conferitaria sono iscritti al costo di acquisto risultante dalla perizia di stima, con un ammortamento che ricomincia da zero.</t>
  </si>
  <si>
    <t>Gli eventuali disallineamenti tra valori civilistici e fiscali presenti nella contabilità della conferente devono essere eliminati da quest’ultima all’atto del conferimento --&gt; non si trasferisce la fiscalità differita alla conferitaria.</t>
  </si>
  <si>
    <t>Dal punto di vista fiscale, il conferimento realizzativo è disciplinato dall’art. 9, comma 5, del TUIR, che assimila il conferimento di beni/aziende/rami aziendali alle cessioni a titolo oneroso.</t>
  </si>
  <si>
    <t>Ai sensi del comma 2 del medesimo articolo si considera corrispettivo conseguito il valore normale dei beni e dei crediti conferiti, dove per “valore normale” viene inteso il “valore di mercato” dei medesimi beni e crediti.</t>
  </si>
  <si>
    <t>La conferitaria iscrive, nelle proprie scritture contabili, gli elementi patrimoniali ai valori indicati dalla perizia di stima che assumono rilevanza fiscale.</t>
  </si>
  <si>
    <t>Scritture contabili conferente</t>
  </si>
  <si>
    <t>F.do amm.to fabbricati</t>
  </si>
  <si>
    <t>F.do amm.to impianti e macchinari</t>
  </si>
  <si>
    <t>F.do ammo.to attrezzature</t>
  </si>
  <si>
    <t>Plusvalenza da conferimento</t>
  </si>
  <si>
    <t>Nella contabilità della conferente, la differenza tra il valore attribuito agli elementi patrimoniali (secondo perizia) e la somma dei singoli valori contabili dei beni oggetto di conferimento determina la plusvalenza da conferimento.</t>
  </si>
  <si>
    <t>La plusvalenza da conferimento:</t>
  </si>
  <si>
    <t>- rientra nella base imponibile ai fini delle imposte sui redditi (es.: IRES),</t>
  </si>
  <si>
    <t>- è esclusa dalla base imponibile ai fini Irap.</t>
  </si>
  <si>
    <t>A seconda del tipo di assoggettamento a tassazione della plusvalenza si possono avere i seguenti casi (art. 86 del TUIR):</t>
  </si>
  <si>
    <t>1) tassazione per l’intero importo nell’esercizio del realizzo;</t>
  </si>
  <si>
    <t>2) tassazione frazionata in quote costanti in non più di cinque esercizi, se l’azienda è posseduta da non meno di tre anni.</t>
  </si>
  <si>
    <t>A norma dell’art. 86 del TUIR la plusvalenza derivante dal conferimento concorre a formare il reddito imponibile della società conferente.</t>
  </si>
  <si>
    <t>Se la conferente iscrive la plusvalenza nel CE dell’esercizio di realizzo e, sotto il profilo fiscale, tale plusvalenza viene frazionata in sede di dichiarazione dei redditi, la conferente procede all’iscrizione nel CE delle imposte differite, la cui contropartita è:</t>
  </si>
  <si>
    <t>- “debiti tributari” (entro l’esercizio successivo), per le imposte relative a 1/5 della plusvalenza;</t>
  </si>
  <si>
    <t>- “fondo imposte”, per le imposte relative ai 4/5 della plusvalenza.</t>
  </si>
  <si>
    <t>Supponiamo che ricorrano i requisiti temporali per il frazionamento della tassazione della plusvalenza in cinque esercizi:</t>
  </si>
  <si>
    <t>Plusvalenza</t>
  </si>
  <si>
    <t>Imposte sul reddito</t>
  </si>
  <si>
    <t>Imposte differite</t>
  </si>
  <si>
    <t>Pertanto, le scritture contabili sono:</t>
  </si>
  <si>
    <t>Debiti tributari</t>
  </si>
  <si>
    <t>Fondo imposte</t>
  </si>
  <si>
    <t>Si prospettino, da ultimo, le principali caratteristiche che si sarebbero manifestate qualora si fosse proceduto ad effettuare una cessione del ramo anziché un conferimento.</t>
  </si>
  <si>
    <t>Ai sensi dell’art. 2555 c.c., per cessione di azienda o ramo di azienda, si intende il trasferimento di un complesso organico di beni dal cedente al cessionario.</t>
  </si>
  <si>
    <t>È necessaria la forma scritta, per la sua opponibilità ai terzi, in particolare la redazione di un atto pubblico o di una scrittura privata autenticata (deve quindi passare da notaio).</t>
  </si>
  <si>
    <t>Inoltre prevede il deposito da parte del notaio entro 30 giorni dalla stipula del contratto, dell’atto di cessione presso il Registro delle imprese.</t>
  </si>
  <si>
    <t>Aspetti civilistici</t>
  </si>
  <si>
    <t>- il divieto di concorrenza, per l’alienante, per un periodo di 5 anni (art. 2557 c.c.);</t>
  </si>
  <si>
    <t>- la successione nei contratti: l’acquirente subentra nei “contratti stipulati per l’esercizio dell’azienda stessa, che non abbiano carattere personale”. Il terzo contraente può recedere entro tre mesi dalla notizia dell’avvenuta cessione (art. 2558 c.c.);</t>
  </si>
  <si>
    <t>- crediti relativi all’azienda ceduta: il subentrante diventa il titolare dei rapporti di credito a partire dal momento dell’iscrizione del trasferimento nel Registro delle Imprese. Tuttavia, il debitore ceduto è “liberato se paga in buona fede all’alienante” (art. 2559 c.c.);</t>
  </si>
  <si>
    <t>- debiti relativi all’azienda ceduta: l’alienante non è liberato se non risulta che i creditori abbiano rinunciato (art. 2560 c.c.)</t>
  </si>
  <si>
    <t>Plusvalenza da cessione</t>
  </si>
  <si>
    <t>I beni ceduti sono caratterizzati da un determinato costo storico, diminuito delle poste rettificative. I beni nella contabilità dell’acquirente vengono iscritti al costo d’acquisto e non al valore contabile.</t>
  </si>
  <si>
    <t>Avviamento</t>
  </si>
  <si>
    <t>Se il costo di acquisizione è superiore al valore dei beni, la differenza per l’acquirente, va iscritta nell’avviamento.</t>
  </si>
  <si>
    <t>Ovviamente, affinché tale eccedenza possa essere considerata avviamento, è necessario verificare la capacità di produrre benefici economici futuri dell'azienda acquistata.</t>
  </si>
  <si>
    <t>Il cedente dovrà stilare le scritture di rettifica per determinare il valore contabile dell’azienda alla data di cessione e deve determinare, insieme al cessionario, il prezzo di cessione, e valutare i beni ceduti, determinando l’eventuale plusvalenza e avviamento;</t>
  </si>
  <si>
    <t>Il cessionario rileverà le attività e le passività trasferite ai valori risultanti dall’atto di cessione, potrà iscrivere l’avviamento (se presente l’eventuale consenso del collegio sindacale), se ed in quanto acquisito a titolo oneroso. Alla fine dell’esercizio effettuerà l’ammortamento dell’avviamento.</t>
  </si>
  <si>
    <t>Aspetti fiscali</t>
  </si>
  <si>
    <t>Per quanto riguarda la tassazione della eventuale plusvalenza emergente dalla cessione dell’azienda (o di un suo ramo), occorre distinguere diversi regimi di tassazione:</t>
  </si>
  <si>
    <t>Periodo di possesso</t>
  </si>
  <si>
    <t>Società</t>
  </si>
  <si>
    <t>Più di 5 anni</t>
  </si>
  <si>
    <t>art 86 TUIR: regime normale o art 86 comma 4 TUIR regime normale – differito</t>
  </si>
  <si>
    <t>Meno di 5 anni </t>
  </si>
  <si>
    <t>e almeno 3 anni</t>
  </si>
  <si>
    <t>Meno di 3 anni</t>
  </si>
  <si>
    <t>art 86 TUIR: regime normale obbligatorio</t>
  </si>
  <si>
    <r>
      <t>→ PLUSVALENZA da cessione</t>
    </r>
    <r>
      <rPr>
        <i/>
        <sz val="12"/>
        <color theme="1"/>
        <rFont val="Avenir Next Regular"/>
      </rPr>
      <t> = (prezzo di cessione stabilito – valore contabile beni ceduti) Tale plusvalenza viene iscritta in A.5 di Conto Economico.</t>
    </r>
  </si>
  <si>
    <r>
      <t>→ AVVIAMENTO</t>
    </r>
    <r>
      <rPr>
        <i/>
        <sz val="12"/>
        <color theme="1"/>
        <rFont val="Avenir Next Regular"/>
      </rPr>
      <t> = (prezzo di cessione stabilito – costo di acquisto beni)</t>
    </r>
  </si>
  <si>
    <t>Nel regime normale, la plusvalenza concorre per intero alla formazione del reddito complessivo, nell’esercizio in cui è realizzata;</t>
  </si>
  <si>
    <t>Nel regime normale differito, su opzione del cedente, la plusvalenza viene frazionata in quote costanti nell’esercizio in cui è realizzata e al massimo nei quattro successivi.</t>
  </si>
  <si>
    <t>Per quanto riguarda il “regime di tassazione separata” ex art. 17, comma 2, TUIR, esso è applicabile nel caso in cui ne venga fatta richiesta nella dichiarazione dei redditi relativa al periodo d’imposta al quale tali redditi sarebbero imputabili come componenti del reddito d’impresa.</t>
  </si>
  <si>
    <t>Se l’azienda o il ramo ceduto è stato detenuto per almeno tre anni prima di essere ceduto, è possibile ricorrere alla rateizzazione della plusvalenza, ex art. 86 comma 4 TUIR (rateizzazione della plusvalenza in quote costanti, nell’esercizio di formazione e nei successivi, ma non oltre il quarto).</t>
  </si>
  <si>
    <t>La plusvalenza non è imponibile IRAP.</t>
  </si>
  <si>
    <t>Le cessioni di azienda sono operazioni escluse da IVA (art 2 comma 3 lett. b) DPR 633/72) e soggette ad imposta di registro del 3%, tranne nel caso in cui l’azienda sia composta da beni soggetti ad aliquote diverse, in tal caso sono applicabili le aliquote riguardanti i diversi beni.</t>
  </si>
  <si>
    <t>L’art. 23 del DPR 131/86 stabilisce che quando un atto ha per oggetto più beni o diritti si applica ai fini dell’imposta di registro:</t>
  </si>
  <si>
    <t>· sull’intero valore dell’atto, l’aliquota più elevata tra quelle applicabili ai singoli beni o diritti in esso racchiusi;</t>
  </si>
  <si>
    <t>· a meno che nell’atto vengano previsti corrispettivi distinti per i singoli beni o diritti, nel qual caso è possibile applicare in corrispondenza di ciascuno l’aliquota espressamente prevista.</t>
  </si>
  <si>
    <t>Esempio con cessione del ramo d'azienda</t>
  </si>
  <si>
    <t>- determinare, insieme al cessionario, il prezzo di cessione, e valutare i beni ceduti, determinando l'eventuale plusvalenza e l'eventuale avviamento</t>
  </si>
  <si>
    <t>Nel caso di imprese la plusvalenza viene assoggetta alla disciplina dell’art. 86 TUIR (la plusvalenza concorre per intero a formare il reddito imponibile nell’esercizio di formazione).</t>
  </si>
  <si>
    <t>Nel caso in cui nella cessione d’azienda siano compresi uno o più beni o diritti immobiliari diviene opportuno redigere l’atto, evidenziando separatamente la parte di corrispettivo pattuita riferibile, se non ai singoli beni,
quanto meno alle categorie di beni raggruppate in funzione dell’aliquota d’imposta di registro applicabile.</t>
  </si>
  <si>
    <t xml:space="preserve">Il cedente deve:
</t>
  </si>
  <si>
    <t xml:space="preserve">- effettuare le rettifiche di periodo per determinare il valore contabile dell'azienda alla data di cessione; </t>
  </si>
  <si>
    <t>Valore contabile</t>
  </si>
  <si>
    <t>Costo d'acquisto</t>
  </si>
  <si>
    <t>Fabbricati</t>
  </si>
  <si>
    <t>F.do amm.to impianti e macch.</t>
  </si>
  <si>
    <t>F.do amm.to attrezzature</t>
  </si>
  <si>
    <t>F.do svalut. Crediti</t>
  </si>
  <si>
    <t>Valore di cessione</t>
  </si>
  <si>
    <t>Prezzo di cessione</t>
  </si>
  <si>
    <t>2470 (stabilito)</t>
  </si>
  <si>
    <t>Il cedente deve redigere il bilancio di cessione e chiudere le attività e le passività cedute.</t>
  </si>
  <si>
    <t>Credito vs acquirente</t>
  </si>
  <si>
    <t>Banca</t>
  </si>
  <si>
    <t>F.do imposte differite</t>
  </si>
  <si>
    <t>Il cessionario deve prendere in carico gli elementi acquisiti e rilevare l'avviamento.</t>
  </si>
  <si>
    <t>Debito vs cedente</t>
  </si>
  <si>
    <t>Alla fine dell'esercizio si rileverà l'ammortamento dell'avviamento (art. 2426 n. 6 cc in 5 esercizi)</t>
  </si>
  <si>
    <t>Amm.to avviamento</t>
  </si>
  <si>
    <t>F.do amm.to avviamento</t>
  </si>
  <si>
    <t>Fiscalemente è deducibile solo 1/18 del costo dell'avviamento (art. 103, comma 3 del Tuir)</t>
  </si>
  <si>
    <t>Bisogna effettuare una variazione fiscale in aumento IRES ed IRAP pari a (10-2,78) e stanziare le imposte anticipate</t>
  </si>
  <si>
    <t>Att. Per imposte anticipate</t>
  </si>
  <si>
    <t>Avviamento euro 1.800,00 ammortizzato in 4 esercizi (euro 450/anno).</t>
  </si>
  <si>
    <t>Risulta un disallineamento:</t>
  </si>
  <si>
    <t>Ai fini fiscali avremo una variazione in aumento di euro 350 (data dalla differenza della quota di ammortamento civile del 25% euro 450 e la quota fiscale del 5,56% di euro 100).</t>
  </si>
  <si>
    <r>
      <t>Questo comporta l’iscrizione di attività per imposte anticipate per i primi 4 anni, nello stato</t>
    </r>
    <r>
      <rPr>
        <sz val="12"/>
        <color theme="1"/>
        <rFont val="Avenir Next Regular"/>
      </rPr>
      <t xml:space="preserve"> patrimoniale in contropartita della voce del conto economico, a cui seguirà per i 14 esercizi successivi il riassorbimento dell’imposta stessa stornando la voce di stato patrimoniale.</t>
    </r>
  </si>
  <si>
    <t>- la norma civilistica, di cui all’art. 2426 c. 6 cc, prevede che l’ammortamento vada effettuato secondo la sua vita utile e non oltre i 10 anni;</t>
  </si>
  <si>
    <r>
      <t>- la norma fiscale, di cui all’art. 103 c. 3 del TUIR, prevede un</t>
    </r>
    <r>
      <rPr>
        <sz val="12"/>
        <color theme="1"/>
        <rFont val="Avenir Next Regular"/>
      </rPr>
      <t xml:space="preserve"> coefficiente di ammortamento fiscale del 5,56%, ossia non superiore ad 1/18;</t>
    </r>
  </si>
  <si>
    <t>Secondo la norma civilistica, di cui all’articolo 2426 c. 8 c.c., i crediti di natura commerciale devono essere esposti in bilancio al valore di presumibile realizzazione.</t>
  </si>
  <si>
    <r>
      <t>Nel computo del</t>
    </r>
    <r>
      <rPr>
        <sz val="12"/>
        <color theme="1"/>
        <rFont val="Avenir Next Regular"/>
      </rPr>
      <t xml:space="preserve"> limite si tiene conto anche di accantonamenti per rischi su crediti. La deduzione non è più ammessa quando l'ammontare complessivo delle svalutazioni e degli accantonamenti ha raggiunto il 5% del valore nominale o di acquisizione dei crediti risultanti in bilancio alla fine dell'esercizio.</t>
    </r>
  </si>
  <si>
    <r>
      <t>b)</t>
    </r>
    <r>
      <rPr>
        <b/>
        <sz val="12"/>
        <color rgb="FF00B050"/>
        <rFont val="Times New Roman"/>
        <family val="1"/>
      </rPr>
      <t xml:space="preserve">     </t>
    </r>
    <r>
      <rPr>
        <b/>
        <sz val="12"/>
        <color rgb="FF00B050"/>
        <rFont val="Avenir Next"/>
        <family val="2"/>
      </rPr>
      <t xml:space="preserve">la società procede a svalutare i crediti verso clienti per un ammontare eccedente quello fiscalmente deducibile; </t>
    </r>
  </si>
  <si>
    <r>
      <t>Secondo la normativa fiscale, di cui all’articolo 106 del TUIR, le svalutazioni dei crediti risultanti in bilancio, per l'importo non coperto da garanzia assicurativa, che derivano dalle cessioni di beni e dalle</t>
    </r>
    <r>
      <rPr>
        <sz val="12"/>
        <color theme="1"/>
        <rFont val="Calibri"/>
        <family val="2"/>
        <scheme val="minor"/>
      </rPr>
      <t xml:space="preserve"> prestazioni di servizi indicate nel comma 1 dell'articolo 85, sono deducibili in ciascun esercizio nel limite dello 0,5% del valore nominale o di acquisizione dei crediti stessi. </t>
    </r>
  </si>
  <si>
    <t>Dal punto di vista contabile è necessario procedere con la rilevazione delle imposte anticipate sull’accantonamento al fondo svalutazione crediti:</t>
  </si>
  <si>
    <t>Imputazione rateo passivo anno precedente:</t>
  </si>
  <si>
    <t>Aspetti civilistici:</t>
  </si>
  <si>
    <t>L’art. 2424 c.c.</t>
  </si>
  <si>
    <t>Aspetto fiscale:</t>
  </si>
  <si>
    <r>
      <t>c)</t>
    </r>
    <r>
      <rPr>
        <b/>
        <sz val="12"/>
        <color rgb="FF7030A0"/>
        <rFont val="Times New Roman"/>
        <family val="1"/>
      </rPr>
      <t xml:space="preserve">     </t>
    </r>
    <r>
      <rPr>
        <b/>
        <sz val="12"/>
        <color rgb="FF7030A0"/>
        <rFont val="Avenir Next"/>
        <family val="2"/>
      </rPr>
      <t>la Società nell’esercizio non ha corrisposto contributi ad associazioni sindacali e di categoria dovuti e di competenza dell’esercizio;</t>
    </r>
  </si>
  <si>
    <r>
      <t>In questo esercizio la società non ha corrisposto contributi ad associazioni sindacali e di categoria ma l’anno precedente ne ha corrisposti e si è creato un rateo passivo di euro 10.</t>
    </r>
    <r>
      <rPr>
        <sz val="12"/>
        <color theme="1"/>
        <rFont val="Calibri"/>
        <family val="2"/>
        <scheme val="minor"/>
      </rPr>
      <t xml:space="preserve"> </t>
    </r>
  </si>
  <si>
    <r>
      <t>Nella voce ratei e risconti attivi devono essere iscritti i proventi di competenza dell'esercizio esigibili in esercizi successivi, e i costi sostenuti entro la chiusura dell'esercizio ma di competenza di esercizi successivi. Nella</t>
    </r>
    <r>
      <rPr>
        <sz val="12"/>
        <color theme="1"/>
        <rFont val="Calibri"/>
        <family val="2"/>
        <scheme val="minor"/>
      </rPr>
      <t xml:space="preserve"> voce ratei e risconti passivi devono essere iscritti i costi di competenza dell'esercizio esigibili in esercizi successivi e i proventi percepiti entro la chiusura dell'esercizio ma di competenza di esercizi successivi. Possono essere iscritte in tali voci soltanto quote di costi e proventi, comuni a due o più esercizi, l'entità dei quali vari in ragione del tempo.</t>
    </r>
  </si>
  <si>
    <t>Scritture di conferimento della conferitaria</t>
  </si>
  <si>
    <t>Capitale sociale</t>
  </si>
  <si>
    <t>Società NEW2 Spa c/sottoscrizioni</t>
  </si>
  <si>
    <t>Fondo imp. Differite</t>
  </si>
  <si>
    <r>
      <t>a)</t>
    </r>
    <r>
      <rPr>
        <b/>
        <sz val="12"/>
        <color rgb="FF4472C4"/>
        <rFont val="Times New Roman"/>
        <family val="1"/>
      </rPr>
      <t xml:space="preserve">     </t>
    </r>
    <r>
      <rPr>
        <b/>
        <sz val="12"/>
        <color rgb="FF4472C4"/>
        <rFont val="Avenir Next"/>
        <family val="2"/>
      </rPr>
      <t xml:space="preserve">la società ha iscritto nel sesto anno precedente un avviamento acquisito a titolo oneroso e ammortizzato su quattro esercizi; </t>
    </r>
  </si>
  <si>
    <t>IMPLICAZIONI CONTABILI E FISCALI DEI MAGGIORI VALORI</t>
  </si>
  <si>
    <t>Atrezzature</t>
  </si>
  <si>
    <t>Fondo ammortamento</t>
  </si>
  <si>
    <t>Valore contabile nella conferitaria</t>
  </si>
  <si>
    <t>Rivalutazione in sospensione d'imposta</t>
  </si>
  <si>
    <t>L'ammortamento deve quindi essere calcolato separatamente sul "costo fiscale" e sulla "rivalutazione in sospensione d'imposta":</t>
  </si>
  <si>
    <t>Costo fiscale</t>
  </si>
  <si>
    <t>Amm. Indeducibile</t>
  </si>
  <si>
    <t>Amm. deducibile</t>
  </si>
  <si>
    <t>600 / 6</t>
  </si>
  <si>
    <t>200 / 6</t>
  </si>
  <si>
    <t>Utilizzo: euro 7,99</t>
  </si>
  <si>
    <t>Fondo imposte differite iscritto in sede di conferimento: euro 288</t>
  </si>
  <si>
    <t>Sulla parte di ammortamento non riconosciuto, che sarà da riprendere fiscalmente, occorre calcolare l'assorbimento del fondo imposte differite che era stato iscritto in sede di conferimento: 33,33 x 24% di IRES = 7,99</t>
  </si>
  <si>
    <t>A) Valore della produzione</t>
  </si>
  <si>
    <t>B) Costi della produzione</t>
  </si>
  <si>
    <t>Risultato ante imposte</t>
  </si>
  <si>
    <t>A) Crediti verso soci</t>
  </si>
  <si>
    <t>B) Immobilizzazioni</t>
  </si>
  <si>
    <t>I) Immateriali</t>
  </si>
  <si>
    <t>II) Materiali</t>
  </si>
  <si>
    <t>Totale immobilizzzazioni</t>
  </si>
  <si>
    <t>C) Attivo circolante</t>
  </si>
  <si>
    <t>II) Crediti</t>
  </si>
  <si>
    <t>IV) Disponibilità liquide</t>
  </si>
  <si>
    <t>Totale attivo circolante</t>
  </si>
  <si>
    <t>I) Rimanenze</t>
  </si>
  <si>
    <t>III) Finanziarie</t>
  </si>
  <si>
    <t>1) Partecipazioni</t>
  </si>
  <si>
    <t>A) Patrimonio netto</t>
  </si>
  <si>
    <t>I) Capitale</t>
  </si>
  <si>
    <t>IX) Utile/Perdita dell'esercizio</t>
  </si>
  <si>
    <t>Totale patrimonio netto</t>
  </si>
  <si>
    <t>D) Debiti</t>
  </si>
  <si>
    <t>C) TFR</t>
  </si>
  <si>
    <t>7) verso fornitori</t>
  </si>
  <si>
    <t>12) tributari</t>
  </si>
  <si>
    <t>Totale debiti</t>
  </si>
  <si>
    <t>Diff. valore e costi della prod.</t>
  </si>
  <si>
    <t>20) Imposte</t>
  </si>
  <si>
    <t>UTILE/PERDITA DELL'ESERCIZIO</t>
  </si>
  <si>
    <t>a. imprese controllate</t>
  </si>
  <si>
    <t>STATO PATRIMONIALE NEW2 SPA</t>
  </si>
  <si>
    <t>CONTO ECONOMICO NEW2 SPA</t>
  </si>
  <si>
    <t>SCHEMI DI BILANCIO</t>
  </si>
  <si>
    <t>NB. solo attività e passività RAMO B + partecipazione in ERA2 Srl</t>
  </si>
  <si>
    <t>CONFERENTE - NEW2 Spa</t>
  </si>
  <si>
    <t>Avviamento non più esposto in bilancio perché completamente ammortizzato</t>
  </si>
  <si>
    <t>Imposte correnti</t>
  </si>
  <si>
    <t>STATO PATRIMONIALE di verifica</t>
  </si>
  <si>
    <t>CONTO ECONOMICO  di verifica</t>
  </si>
  <si>
    <t>Totale valore della produzione</t>
  </si>
  <si>
    <t>Totale costi della produzione</t>
  </si>
  <si>
    <t>Fiscalità dell'avviamento</t>
  </si>
  <si>
    <t>Fiscalità della svalutazione crediti</t>
  </si>
  <si>
    <t>1/5 di 912 = 182,40</t>
  </si>
  <si>
    <t>4/5 di 912 = 729,60</t>
  </si>
  <si>
    <t>50 (2470-2420)</t>
  </si>
  <si>
    <t>Plusvalenza da rinviare: 1.100*4/5 =</t>
  </si>
  <si>
    <t>Imposte differite 880*27.9%=</t>
  </si>
  <si>
    <t>Nei quattro esercizi successivi ci sarà l'utilizzo del fondo imposte differite per un importo pari 220, che è 1/5 della plusvalenza</t>
  </si>
  <si>
    <t>Stato patrimoniale</t>
  </si>
  <si>
    <t>Stato patrimoniale passivo</t>
  </si>
  <si>
    <t>Disponibilità liquide</t>
  </si>
  <si>
    <t>Conto economico</t>
  </si>
  <si>
    <t>VII) Riserva da conferimento</t>
  </si>
  <si>
    <t>PN</t>
  </si>
  <si>
    <t xml:space="preserve">Imposte anticipate </t>
  </si>
  <si>
    <t>Fondo amm. Fabbricati</t>
  </si>
  <si>
    <t>Fondo amm. Attrezzature</t>
  </si>
  <si>
    <t xml:space="preserve">Ricavi delle vendite </t>
  </si>
  <si>
    <t>Variazione rimenenze PF</t>
  </si>
  <si>
    <t>Servizi</t>
  </si>
  <si>
    <t>Amm.to fabbricati industrali</t>
  </si>
  <si>
    <t>Amm.to impianti e macchinari</t>
  </si>
  <si>
    <t>Amm.to attrezzature</t>
  </si>
  <si>
    <t>Accantonamento TFR</t>
  </si>
  <si>
    <t>F.do accantonamento TFR</t>
  </si>
  <si>
    <t>Variazione rimanenze materie prime</t>
  </si>
  <si>
    <t>Rimanenze materie prime</t>
  </si>
  <si>
    <t>Rimanenze prodotti finiti</t>
  </si>
  <si>
    <t>Variazione rimanenze prodotti finiti</t>
  </si>
  <si>
    <t>Debiti per iRES</t>
  </si>
  <si>
    <t>Ammortamenti</t>
  </si>
  <si>
    <t>MP, consumo, merci</t>
  </si>
  <si>
    <t>Personale</t>
  </si>
  <si>
    <t xml:space="preserve">Ammortamenti </t>
  </si>
  <si>
    <t>Variazione rimanenze MP</t>
  </si>
  <si>
    <t>Variazioni +</t>
  </si>
  <si>
    <t>Variazioni -</t>
  </si>
  <si>
    <t>Imponibile IRES</t>
  </si>
  <si>
    <t>Debiti per IRES</t>
  </si>
  <si>
    <t>IRES</t>
  </si>
  <si>
    <t>Fabbricati indusitriali</t>
  </si>
  <si>
    <t>MP</t>
  </si>
  <si>
    <t>PF</t>
  </si>
  <si>
    <t>Fondo amm fabbricati</t>
  </si>
  <si>
    <t>Fondo amm attrezzature</t>
  </si>
  <si>
    <t>Fondo sval crediti</t>
  </si>
  <si>
    <t>Fondo amm impianti</t>
  </si>
  <si>
    <t>Partecipazione in ERA2 Srl</t>
  </si>
  <si>
    <t>Materie prime, consumo, merci</t>
  </si>
  <si>
    <t>Ricavi delle vendite</t>
  </si>
  <si>
    <t>Variazione rimenenze MP</t>
  </si>
  <si>
    <t>Il Fondo Imposte differite corrisponde a: Plusvalenza in sospensione d'imposta x 24% IRES</t>
  </si>
  <si>
    <t>Avviamento iniziale calcolato a 1800</t>
  </si>
  <si>
    <t>svalutazione da riprendere fiscalmente 120 perché con i 100 già preesistenti abbiamo raggiunto il fondo massimo deducibile</t>
  </si>
  <si>
    <t>24% di 120</t>
  </si>
  <si>
    <t>Svalutazione crediti dell'anno pari a 120 euro + un fondo preesistente di euro 100</t>
  </si>
  <si>
    <t>Utile dell'esercizio</t>
  </si>
  <si>
    <r>
      <t>L’art. 109 del TUIR stabilisce che i ratei ed i risconti concorrono a formare il reddito nell’esercizio di competenza.</t>
    </r>
    <r>
      <rPr>
        <sz val="12"/>
        <color theme="1"/>
        <rFont val="Avenir Next Regular"/>
      </rPr>
      <t xml:space="preserve"> Quindi si avrà il conto rateo passivo che si dovrà chiudere all’inizio dell’esercizio.</t>
    </r>
  </si>
  <si>
    <t>CONTRIBUTI NON ANCORA CORRISPOSTI QUINDI DA RIPRENDERE FISCALMENTE</t>
  </si>
  <si>
    <t>avviamento - svalutazione crediti - contributi ancora non corrisposti</t>
  </si>
  <si>
    <t>Variazione in aumento di 10</t>
  </si>
  <si>
    <t>Rilevazione delle attività per imposte anticipate e delle imposte anticipate per il 24% di 10=2,4</t>
  </si>
  <si>
    <t>Fiscalità dei contributi</t>
  </si>
  <si>
    <t>Avviamento + Svalutazione crediti + Contributi non ancora pagati</t>
  </si>
  <si>
    <t>Post conferimento il capitale sociale  di Era2 Srl sarà di 15.269,78 (15.269,78*45%=6.871,40)</t>
  </si>
  <si>
    <t>SCRITTURE DI CHIUSURA CONFERENTE (SOLO RAMO B)</t>
  </si>
  <si>
    <t>Imputazione svalutazione dei crediti di valore nominale 2.000 pari a 120</t>
  </si>
  <si>
    <t>In questo caso si deve procedere ad una variazione in aumento per un importo di euro 120,00 perché deducibile lo 0,5% del valore dei crediti iscritti in bilancio, euro 10</t>
  </si>
  <si>
    <t>Su tale importo di euro 120,00 devono essere rilevate imposte anticipate di euro 29 (120 x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</si>
</sst>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0\ &quot;€&quot;"/>
  </numFmts>
  <fonts count="27">
    <font>
      <sz val="12"/>
      <color theme="1"/>
      <name val="Calibri"/>
      <family val="2"/>
      <scheme val="minor"/>
    </font>
    <font>
      <sz val="12"/>
      <color theme="1"/>
      <name val="Calibri"/>
      <family val="2"/>
      <scheme val="minor"/>
    </font>
    <font>
      <sz val="10"/>
      <color theme="1"/>
      <name val="Arial"/>
      <family val="2"/>
    </font>
    <font>
      <sz val="12"/>
      <color theme="1"/>
      <name val="Avenir Next Regular"/>
    </font>
    <font>
      <b/>
      <sz val="12"/>
      <color theme="1"/>
      <name val="Avenir Next Regular"/>
    </font>
    <font>
      <i/>
      <sz val="12"/>
      <color rgb="FFC00000"/>
      <name val="Avenir Next Regular"/>
    </font>
    <font>
      <i/>
      <sz val="12"/>
      <color theme="1"/>
      <name val="Avenir Next Regular"/>
    </font>
    <font>
      <sz val="12"/>
      <color rgb="FFC00000"/>
      <name val="Avenir Next Regular"/>
    </font>
    <font>
      <sz val="10"/>
      <color rgb="FF000000"/>
      <name val="Arial"/>
      <family val="2"/>
    </font>
    <font>
      <sz val="12"/>
      <color rgb="FF000000"/>
      <name val="Avenir Next Regular"/>
    </font>
    <font>
      <b/>
      <sz val="12"/>
      <color rgb="FF000000"/>
      <name val="Avenir Next Regular"/>
    </font>
    <font>
      <b/>
      <i/>
      <sz val="12"/>
      <color theme="1"/>
      <name val="Avenir Next Regular"/>
    </font>
    <font>
      <sz val="12"/>
      <color rgb="FF1F1F1F"/>
      <name val="Avenir Next"/>
      <family val="2"/>
    </font>
    <font>
      <b/>
      <sz val="12"/>
      <color rgb="FF1F1F1F"/>
      <name val="Avenir Next Regular"/>
    </font>
    <font>
      <sz val="12"/>
      <color rgb="FF1F1F1F"/>
      <name val="Avenir Next Regular"/>
    </font>
    <font>
      <b/>
      <sz val="12"/>
      <color rgb="FF00B050"/>
      <name val="Avenir Next"/>
      <family val="2"/>
    </font>
    <font>
      <b/>
      <sz val="12"/>
      <color rgb="FF00B050"/>
      <name val="Times New Roman"/>
      <family val="1"/>
    </font>
    <font>
      <sz val="12"/>
      <color rgb="FF00B050"/>
      <name val="Avenir Next"/>
      <family val="2"/>
    </font>
    <font>
      <sz val="12"/>
      <color theme="1"/>
      <name val="Arial"/>
      <family val="2"/>
    </font>
    <font>
      <i/>
      <sz val="12"/>
      <color rgb="FFC00000"/>
      <name val="Calibri"/>
      <family val="2"/>
    </font>
    <font>
      <b/>
      <sz val="12"/>
      <color rgb="FF000000"/>
      <name val="Avenir Next"/>
      <family val="2"/>
    </font>
    <font>
      <sz val="12"/>
      <color rgb="FF000000"/>
      <name val="Avenir Next"/>
      <family val="2"/>
    </font>
    <font>
      <b/>
      <sz val="12"/>
      <color rgb="FF7030A0"/>
      <name val="Avenir Next"/>
      <family val="2"/>
    </font>
    <font>
      <b/>
      <sz val="12"/>
      <color rgb="FF7030A0"/>
      <name val="Times New Roman"/>
      <family val="1"/>
    </font>
    <font>
      <b/>
      <sz val="12"/>
      <color rgb="FF4472C4"/>
      <name val="Avenir Next"/>
      <family val="2"/>
    </font>
    <font>
      <b/>
      <sz val="12"/>
      <color rgb="FF4472C4"/>
      <name val="Times New Roman"/>
      <family val="1"/>
    </font>
    <font>
      <b/>
      <sz val="12"/>
      <color theme="1"/>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bgColor theme="0"/>
      </patternFill>
    </fill>
    <fill>
      <patternFill patternType="solid">
        <fgColor theme="0"/>
        <bgColor rgb="FFFFFFFF"/>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0">
    <xf numFmtId="0" fontId="0" fillId="0" borderId="0" xfId="0"/>
    <xf numFmtId="0" fontId="3" fillId="0" borderId="0" xfId="0" applyFont="1"/>
    <xf numFmtId="164" fontId="3" fillId="0" borderId="0" xfId="0" applyNumberFormat="1" applyFont="1"/>
    <xf numFmtId="0" fontId="4" fillId="0" borderId="1" xfId="0" applyFont="1" applyBorder="1" applyAlignment="1">
      <alignment horizontal="center"/>
    </xf>
    <xf numFmtId="0" fontId="3" fillId="0" borderId="1" xfId="0" applyFont="1" applyBorder="1" applyAlignment="1">
      <alignment horizontal="center"/>
    </xf>
    <xf numFmtId="165" fontId="3" fillId="0" borderId="1" xfId="1" applyNumberFormat="1" applyFont="1" applyBorder="1" applyAlignment="1">
      <alignment horizontal="center"/>
    </xf>
    <xf numFmtId="165" fontId="4" fillId="0" borderId="1" xfId="1" applyNumberFormat="1" applyFont="1" applyBorder="1" applyAlignment="1">
      <alignment horizontal="center"/>
    </xf>
    <xf numFmtId="165" fontId="3" fillId="0" borderId="1" xfId="1" applyNumberFormat="1"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165" fontId="3" fillId="4" borderId="1" xfId="1" applyNumberFormat="1" applyFont="1" applyFill="1" applyBorder="1" applyAlignment="1">
      <alignment horizontal="center"/>
    </xf>
    <xf numFmtId="165" fontId="4" fillId="4" borderId="1" xfId="1" applyNumberFormat="1" applyFont="1" applyFill="1" applyBorder="1" applyAlignment="1">
      <alignment horizontal="center"/>
    </xf>
    <xf numFmtId="0" fontId="3" fillId="0" borderId="0" xfId="0" applyFont="1" applyAlignment="1">
      <alignment horizontal="center"/>
    </xf>
    <xf numFmtId="0" fontId="3" fillId="5" borderId="0" xfId="0" applyFont="1" applyFill="1"/>
    <xf numFmtId="0" fontId="3" fillId="5" borderId="2" xfId="0" applyFont="1" applyFill="1" applyBorder="1"/>
    <xf numFmtId="0" fontId="6" fillId="5" borderId="0" xfId="0" applyFont="1" applyFill="1"/>
    <xf numFmtId="0" fontId="5" fillId="5" borderId="0" xfId="0" applyFont="1" applyFill="1"/>
    <xf numFmtId="0" fontId="2" fillId="5" borderId="0" xfId="0" applyFont="1" applyFill="1"/>
    <xf numFmtId="165" fontId="3" fillId="5" borderId="2" xfId="1" applyNumberFormat="1" applyFont="1" applyFill="1" applyBorder="1"/>
    <xf numFmtId="165" fontId="3" fillId="5" borderId="0" xfId="1" applyNumberFormat="1" applyFont="1" applyFill="1"/>
    <xf numFmtId="0" fontId="7" fillId="5" borderId="0" xfId="0" applyFont="1" applyFill="1"/>
    <xf numFmtId="165" fontId="3" fillId="5" borderId="0" xfId="1" applyNumberFormat="1" applyFont="1" applyFill="1" applyAlignment="1"/>
    <xf numFmtId="0" fontId="0" fillId="5" borderId="0" xfId="0" applyFill="1"/>
    <xf numFmtId="0" fontId="3" fillId="5" borderId="0" xfId="0" applyFont="1" applyFill="1" applyAlignment="1">
      <alignment horizontal="center"/>
    </xf>
    <xf numFmtId="0" fontId="4" fillId="5" borderId="0" xfId="0" applyFont="1" applyFill="1"/>
    <xf numFmtId="43" fontId="3" fillId="5" borderId="2" xfId="1" applyFont="1" applyFill="1" applyBorder="1"/>
    <xf numFmtId="43" fontId="3" fillId="5" borderId="0" xfId="1" applyFont="1" applyFill="1"/>
    <xf numFmtId="43" fontId="4" fillId="5" borderId="0" xfId="1" applyFont="1" applyFill="1"/>
    <xf numFmtId="0" fontId="8" fillId="0" borderId="0" xfId="0" applyFont="1"/>
    <xf numFmtId="0" fontId="9" fillId="0" borderId="0" xfId="0" applyFont="1"/>
    <xf numFmtId="0" fontId="9" fillId="5" borderId="0" xfId="0" applyFont="1" applyFill="1"/>
    <xf numFmtId="0" fontId="10" fillId="0" borderId="0" xfId="0" applyFont="1"/>
    <xf numFmtId="0" fontId="4" fillId="5" borderId="2" xfId="0" applyFont="1" applyFill="1" applyBorder="1"/>
    <xf numFmtId="43" fontId="4" fillId="5" borderId="2" xfId="1" applyFont="1" applyFill="1" applyBorder="1"/>
    <xf numFmtId="0" fontId="4" fillId="5" borderId="1" xfId="0" applyFont="1" applyFill="1" applyBorder="1" applyAlignment="1">
      <alignment horizontal="center"/>
    </xf>
    <xf numFmtId="0" fontId="3" fillId="5" borderId="1" xfId="0" applyFont="1" applyFill="1" applyBorder="1" applyAlignment="1">
      <alignment horizontal="center"/>
    </xf>
    <xf numFmtId="0" fontId="6" fillId="5" borderId="2" xfId="0" applyFont="1" applyFill="1" applyBorder="1"/>
    <xf numFmtId="0" fontId="4" fillId="3" borderId="0" xfId="0" applyFont="1" applyFill="1"/>
    <xf numFmtId="0" fontId="3" fillId="3" borderId="2" xfId="0" applyFont="1" applyFill="1" applyBorder="1"/>
    <xf numFmtId="0" fontId="3" fillId="3" borderId="0" xfId="0" applyFont="1" applyFill="1" applyAlignment="1">
      <alignment horizontal="center"/>
    </xf>
    <xf numFmtId="0" fontId="6" fillId="3" borderId="2" xfId="0" applyFont="1" applyFill="1" applyBorder="1"/>
    <xf numFmtId="0" fontId="3" fillId="3" borderId="0" xfId="0" applyFont="1" applyFill="1"/>
    <xf numFmtId="0" fontId="3" fillId="5" borderId="0" xfId="0" applyFont="1" applyFill="1" applyAlignment="1">
      <alignment horizontal="left"/>
    </xf>
    <xf numFmtId="0" fontId="3" fillId="5" borderId="2" xfId="0" applyFont="1" applyFill="1" applyBorder="1" applyAlignment="1">
      <alignment horizontal="left"/>
    </xf>
    <xf numFmtId="43" fontId="3" fillId="5" borderId="2" xfId="1" applyFont="1" applyFill="1" applyBorder="1" applyAlignment="1">
      <alignment horizontal="left"/>
    </xf>
    <xf numFmtId="43" fontId="3" fillId="5" borderId="0" xfId="1" applyFont="1" applyFill="1" applyAlignment="1">
      <alignment horizontal="left"/>
    </xf>
    <xf numFmtId="43" fontId="4" fillId="5" borderId="0" xfId="1" applyFont="1" applyFill="1" applyAlignment="1">
      <alignment horizontal="left"/>
    </xf>
    <xf numFmtId="0" fontId="4" fillId="3" borderId="0" xfId="0" applyFont="1" applyFill="1" applyAlignment="1">
      <alignment horizontal="center"/>
    </xf>
    <xf numFmtId="0" fontId="11" fillId="5" borderId="0" xfId="0" applyFont="1" applyFill="1"/>
    <xf numFmtId="0" fontId="4"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9" fillId="8" borderId="0" xfId="0" applyFont="1" applyFill="1"/>
    <xf numFmtId="0" fontId="9" fillId="7" borderId="0" xfId="0" applyFont="1" applyFill="1"/>
    <xf numFmtId="0" fontId="9" fillId="7" borderId="0" xfId="0" applyFont="1" applyFill="1" applyAlignment="1">
      <alignment horizontal="center"/>
    </xf>
    <xf numFmtId="0" fontId="9" fillId="5" borderId="0" xfId="0" applyFont="1" applyFill="1" applyAlignment="1">
      <alignment horizontal="left"/>
    </xf>
    <xf numFmtId="0" fontId="3" fillId="5" borderId="0" xfId="0" quotePrefix="1" applyFont="1" applyFill="1" applyAlignment="1">
      <alignment horizontal="left"/>
    </xf>
    <xf numFmtId="4" fontId="3" fillId="5" borderId="0" xfId="0" applyNumberFormat="1" applyFont="1" applyFill="1" applyAlignment="1">
      <alignment horizontal="left"/>
    </xf>
    <xf numFmtId="0" fontId="4" fillId="3" borderId="1" xfId="0" applyFont="1" applyFill="1" applyBorder="1" applyAlignment="1">
      <alignment horizontal="left"/>
    </xf>
    <xf numFmtId="0" fontId="3" fillId="5" borderId="1" xfId="0" applyFont="1" applyFill="1" applyBorder="1" applyAlignment="1">
      <alignment horizontal="left"/>
    </xf>
    <xf numFmtId="4" fontId="3"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4" fontId="3" fillId="5" borderId="2" xfId="0" applyNumberFormat="1" applyFont="1" applyFill="1" applyBorder="1" applyAlignment="1">
      <alignment horizontal="left"/>
    </xf>
    <xf numFmtId="0" fontId="6" fillId="5" borderId="2" xfId="0" applyFont="1" applyFill="1" applyBorder="1" applyAlignment="1">
      <alignment horizontal="left"/>
    </xf>
    <xf numFmtId="0" fontId="12" fillId="0" borderId="0" xfId="0" applyFont="1" applyAlignment="1">
      <alignment vertical="center"/>
    </xf>
    <xf numFmtId="0" fontId="12" fillId="0" borderId="0" xfId="0" applyFont="1"/>
    <xf numFmtId="0" fontId="13" fillId="5" borderId="0" xfId="0" applyFont="1" applyFill="1" applyAlignment="1">
      <alignment vertical="center"/>
    </xf>
    <xf numFmtId="0" fontId="14" fillId="5" borderId="0" xfId="0" applyFont="1" applyFill="1" applyAlignment="1">
      <alignment vertical="center"/>
    </xf>
    <xf numFmtId="0" fontId="14" fillId="5" borderId="0" xfId="0" quotePrefix="1" applyFont="1" applyFill="1" applyAlignment="1">
      <alignment vertical="center"/>
    </xf>
    <xf numFmtId="0" fontId="14" fillId="0" borderId="0" xfId="0" applyFont="1"/>
    <xf numFmtId="0" fontId="15" fillId="0" borderId="0" xfId="0" applyFont="1" applyAlignment="1">
      <alignment horizontal="left" vertical="center" indent="1"/>
    </xf>
    <xf numFmtId="0" fontId="17" fillId="5" borderId="0" xfId="0" applyFont="1" applyFill="1" applyAlignment="1">
      <alignment horizontal="left" vertical="center" indent="4"/>
    </xf>
    <xf numFmtId="0" fontId="18" fillId="5" borderId="0" xfId="0" applyFont="1" applyFill="1"/>
    <xf numFmtId="0" fontId="19" fillId="5" borderId="0" xfId="0" applyFont="1" applyFill="1"/>
    <xf numFmtId="0" fontId="20" fillId="5" borderId="0" xfId="0" applyFont="1" applyFill="1" applyAlignment="1">
      <alignment vertical="center"/>
    </xf>
    <xf numFmtId="0" fontId="21" fillId="5" borderId="0" xfId="0" applyFont="1" applyFill="1" applyAlignment="1">
      <alignment vertical="center"/>
    </xf>
    <xf numFmtId="0" fontId="21" fillId="5" borderId="0" xfId="0" applyFont="1" applyFill="1"/>
    <xf numFmtId="0" fontId="22" fillId="5" borderId="0" xfId="0" applyFont="1" applyFill="1" applyAlignment="1">
      <alignment horizontal="left" vertical="center"/>
    </xf>
    <xf numFmtId="0" fontId="10" fillId="2" borderId="0" xfId="0" applyFont="1" applyFill="1"/>
    <xf numFmtId="0" fontId="3" fillId="2" borderId="0" xfId="0" applyFont="1" applyFill="1"/>
    <xf numFmtId="0" fontId="3" fillId="2" borderId="0" xfId="0" applyFont="1" applyFill="1" applyAlignment="1">
      <alignment horizontal="center"/>
    </xf>
    <xf numFmtId="0" fontId="24" fillId="0" borderId="0" xfId="0" applyFont="1" applyAlignment="1">
      <alignment horizontal="left" vertical="center"/>
    </xf>
    <xf numFmtId="43" fontId="3" fillId="0" borderId="1" xfId="1" applyFont="1" applyBorder="1" applyAlignment="1">
      <alignment horizontal="center"/>
    </xf>
    <xf numFmtId="43" fontId="4" fillId="0" borderId="1" xfId="1" applyFont="1" applyBorder="1" applyAlignment="1">
      <alignment horizontal="center"/>
    </xf>
    <xf numFmtId="0" fontId="4" fillId="5" borderId="1" xfId="0" applyFont="1" applyFill="1" applyBorder="1" applyAlignment="1">
      <alignment horizontal="left"/>
    </xf>
    <xf numFmtId="165" fontId="3" fillId="5" borderId="1" xfId="1" applyNumberFormat="1" applyFont="1" applyFill="1" applyBorder="1" applyAlignment="1">
      <alignment horizontal="left"/>
    </xf>
    <xf numFmtId="165" fontId="4" fillId="5" borderId="0" xfId="1" applyNumberFormat="1" applyFont="1" applyFill="1" applyBorder="1" applyAlignment="1">
      <alignment horizontal="left"/>
    </xf>
    <xf numFmtId="165" fontId="3" fillId="5" borderId="0" xfId="1" applyNumberFormat="1" applyFont="1" applyFill="1" applyBorder="1" applyAlignment="1">
      <alignment horizontal="left"/>
    </xf>
    <xf numFmtId="0" fontId="4" fillId="5" borderId="0" xfId="0" applyFont="1" applyFill="1" applyAlignment="1">
      <alignment horizontal="left"/>
    </xf>
    <xf numFmtId="43" fontId="4" fillId="5" borderId="1" xfId="1" applyFont="1" applyFill="1" applyBorder="1" applyAlignment="1">
      <alignment horizontal="left"/>
    </xf>
    <xf numFmtId="43" fontId="3" fillId="5" borderId="1" xfId="1" applyFont="1" applyFill="1" applyBorder="1" applyAlignment="1">
      <alignment horizontal="left"/>
    </xf>
    <xf numFmtId="164" fontId="0" fillId="5" borderId="0" xfId="0" applyNumberFormat="1" applyFill="1"/>
    <xf numFmtId="0" fontId="26" fillId="5" borderId="0" xfId="0" applyFont="1" applyFill="1"/>
    <xf numFmtId="0" fontId="3" fillId="0" borderId="0" xfId="0" applyFont="1" applyAlignment="1">
      <alignment horizontal="left"/>
    </xf>
    <xf numFmtId="165" fontId="3" fillId="0" borderId="0" xfId="0" applyNumberFormat="1" applyFont="1" applyAlignment="1">
      <alignment horizontal="center"/>
    </xf>
    <xf numFmtId="164" fontId="3" fillId="0" borderId="0" xfId="0" applyNumberFormat="1" applyFont="1" applyAlignment="1">
      <alignment horizontal="center"/>
    </xf>
    <xf numFmtId="43" fontId="3" fillId="5" borderId="0" xfId="1" applyFont="1" applyFill="1" applyBorder="1"/>
    <xf numFmtId="43" fontId="3" fillId="5" borderId="0" xfId="1" applyFont="1" applyFill="1" applyBorder="1" applyAlignment="1">
      <alignment horizontal="left"/>
    </xf>
    <xf numFmtId="9" fontId="3" fillId="0" borderId="0" xfId="0" applyNumberFormat="1" applyFont="1" applyAlignment="1">
      <alignment horizontal="center"/>
    </xf>
    <xf numFmtId="0" fontId="4" fillId="0" borderId="0" xfId="0" applyFont="1" applyAlignment="1">
      <alignment horizontal="center"/>
    </xf>
    <xf numFmtId="43" fontId="4" fillId="0" borderId="0" xfId="0" applyNumberFormat="1" applyFont="1" applyAlignment="1">
      <alignment horizontal="center"/>
    </xf>
    <xf numFmtId="164" fontId="4" fillId="0" borderId="0" xfId="0" applyNumberFormat="1" applyFont="1" applyAlignment="1">
      <alignment horizontal="center"/>
    </xf>
    <xf numFmtId="0" fontId="4" fillId="5" borderId="2" xfId="0" applyFont="1" applyFill="1" applyBorder="1" applyAlignment="1">
      <alignment horizontal="center"/>
    </xf>
    <xf numFmtId="0" fontId="4" fillId="5" borderId="0" xfId="0" applyFont="1" applyFill="1" applyAlignment="1">
      <alignment horizontal="center"/>
    </xf>
    <xf numFmtId="1" fontId="3" fillId="5" borderId="0" xfId="0" applyNumberFormat="1" applyFont="1" applyFill="1"/>
    <xf numFmtId="43" fontId="3" fillId="5" borderId="0" xfId="1" applyFont="1" applyFill="1" applyAlignment="1"/>
    <xf numFmtId="0" fontId="26" fillId="5" borderId="0" xfId="0" applyFont="1" applyFill="1" applyAlignment="1">
      <alignment horizontal="center"/>
    </xf>
    <xf numFmtId="0" fontId="4" fillId="2" borderId="1" xfId="0" applyFont="1" applyFill="1" applyBorder="1" applyAlignment="1">
      <alignment horizontal="center"/>
    </xf>
    <xf numFmtId="0" fontId="4" fillId="4" borderId="1" xfId="0" applyFont="1" applyFill="1" applyBorder="1" applyAlignment="1">
      <alignment horizontal="center"/>
    </xf>
    <xf numFmtId="0" fontId="3" fillId="5" borderId="0" xfId="0" applyFont="1" applyFill="1"/>
    <xf numFmtId="165" fontId="3" fillId="5" borderId="0" xfId="1" applyNumberFormat="1" applyFont="1" applyFill="1"/>
    <xf numFmtId="43" fontId="3" fillId="5" borderId="0" xfId="1" applyFont="1" applyFill="1"/>
    <xf numFmtId="0" fontId="3" fillId="5" borderId="2" xfId="0" applyFont="1" applyFill="1" applyBorder="1" applyAlignment="1">
      <alignment horizontal="center"/>
    </xf>
    <xf numFmtId="0" fontId="4" fillId="5" borderId="1" xfId="0" applyFont="1" applyFill="1" applyBorder="1" applyAlignment="1">
      <alignment horizontal="center"/>
    </xf>
    <xf numFmtId="0" fontId="3" fillId="5" borderId="1"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3" borderId="1" xfId="0" applyFont="1" applyFill="1" applyBorder="1" applyAlignment="1">
      <alignment horizontal="center"/>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26" fillId="9" borderId="0" xfId="0" applyFont="1" applyFill="1" applyAlignment="1">
      <alignment horizontal="center"/>
    </xf>
    <xf numFmtId="0" fontId="26" fillId="3" borderId="0" xfId="0" applyFont="1" applyFill="1" applyAlignment="1">
      <alignment horizontal="center"/>
    </xf>
    <xf numFmtId="0" fontId="26" fillId="4" borderId="0" xfId="0" applyFont="1" applyFill="1" applyAlignment="1">
      <alignment horizontal="center"/>
    </xf>
    <xf numFmtId="0" fontId="4" fillId="4" borderId="1" xfId="0" applyFont="1" applyFill="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center"/>
    </xf>
    <xf numFmtId="0" fontId="4" fillId="3" borderId="0" xfId="0" applyFont="1" applyFill="1" applyAlignment="1">
      <alignment horizontal="center"/>
    </xf>
    <xf numFmtId="0" fontId="4"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9" fillId="5" borderId="0" xfId="0" applyFont="1" applyFill="1"/>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hyperlink" Target="http://f.do/" TargetMode="External"/><Relationship Id="rId1" Type="http://schemas.openxmlformats.org/officeDocument/2006/relationships/hyperlink" Target="http://f.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41"/>
  <sheetViews>
    <sheetView topLeftCell="A16" zoomScaleNormal="100" workbookViewId="0">
      <selection activeCell="C36" sqref="C36"/>
    </sheetView>
  </sheetViews>
  <sheetFormatPr baseColWidth="10" defaultColWidth="10.83203125" defaultRowHeight="17"/>
  <cols>
    <col min="1" max="1" width="31.5" style="1" bestFit="1" customWidth="1"/>
    <col min="2" max="3" width="25.83203125" style="1" customWidth="1"/>
    <col min="4" max="4" width="18.1640625" style="1" customWidth="1"/>
    <col min="5" max="16384" width="10.83203125" style="1"/>
  </cols>
  <sheetData>
    <row r="1" spans="1:4">
      <c r="A1" s="106" t="s">
        <v>73</v>
      </c>
      <c r="B1" s="106"/>
      <c r="C1" s="106"/>
      <c r="D1" s="106"/>
    </row>
    <row r="2" spans="1:4">
      <c r="A2" s="3" t="s">
        <v>1</v>
      </c>
      <c r="B2" s="3" t="s">
        <v>37</v>
      </c>
      <c r="C2" s="3" t="s">
        <v>3</v>
      </c>
      <c r="D2" s="9" t="s">
        <v>34</v>
      </c>
    </row>
    <row r="3" spans="1:4">
      <c r="A3" s="4"/>
      <c r="B3" s="5"/>
      <c r="C3" s="5"/>
      <c r="D3" s="10"/>
    </row>
    <row r="4" spans="1:4">
      <c r="A4" s="4" t="s">
        <v>5</v>
      </c>
      <c r="B4" s="5">
        <v>3000</v>
      </c>
      <c r="C4" s="5">
        <v>3700</v>
      </c>
      <c r="D4" s="11">
        <f>C4-B4</f>
        <v>700</v>
      </c>
    </row>
    <row r="5" spans="1:4">
      <c r="A5" s="4" t="s">
        <v>9</v>
      </c>
      <c r="B5" s="5">
        <v>-1000</v>
      </c>
      <c r="C5" s="5">
        <v>-1000</v>
      </c>
      <c r="D5" s="11"/>
    </row>
    <row r="6" spans="1:4">
      <c r="A6" s="4"/>
      <c r="B6" s="5">
        <f>SUM(B4:B5)</f>
        <v>2000</v>
      </c>
      <c r="C6" s="5">
        <f>SUM(C4:C5)</f>
        <v>2700</v>
      </c>
      <c r="D6" s="11"/>
    </row>
    <row r="7" spans="1:4">
      <c r="A7" s="4"/>
      <c r="B7" s="5"/>
      <c r="C7" s="5"/>
      <c r="D7" s="11"/>
    </row>
    <row r="8" spans="1:4">
      <c r="A8" s="4" t="s">
        <v>13</v>
      </c>
      <c r="B8" s="5">
        <v>1700</v>
      </c>
      <c r="C8" s="5">
        <v>2000</v>
      </c>
      <c r="D8" s="11">
        <f>C8-B8</f>
        <v>300</v>
      </c>
    </row>
    <row r="9" spans="1:4">
      <c r="A9" s="4" t="s">
        <v>16</v>
      </c>
      <c r="B9" s="5">
        <v>-900</v>
      </c>
      <c r="C9" s="5">
        <v>-900</v>
      </c>
      <c r="D9" s="11"/>
    </row>
    <row r="10" spans="1:4">
      <c r="A10" s="4"/>
      <c r="B10" s="5">
        <f>SUM(B8:B9)</f>
        <v>800</v>
      </c>
      <c r="C10" s="5">
        <f>SUM(C8:C9)</f>
        <v>1100</v>
      </c>
      <c r="D10" s="11"/>
    </row>
    <row r="11" spans="1:4">
      <c r="A11" s="4"/>
      <c r="B11" s="5"/>
      <c r="C11" s="5"/>
      <c r="D11" s="11"/>
    </row>
    <row r="12" spans="1:4">
      <c r="A12" s="4" t="s">
        <v>18</v>
      </c>
      <c r="B12" s="5">
        <v>600</v>
      </c>
      <c r="C12" s="5">
        <v>800</v>
      </c>
      <c r="D12" s="11">
        <f>C12-B12</f>
        <v>200</v>
      </c>
    </row>
    <row r="13" spans="1:4">
      <c r="A13" s="4" t="s">
        <v>22</v>
      </c>
      <c r="B13" s="5">
        <v>-400</v>
      </c>
      <c r="C13" s="5">
        <v>-400</v>
      </c>
      <c r="D13" s="11"/>
    </row>
    <row r="14" spans="1:4">
      <c r="A14" s="4"/>
      <c r="B14" s="5">
        <f>SUM(B12:B13)</f>
        <v>200</v>
      </c>
      <c r="C14" s="5">
        <f>SUM(C12:C13)</f>
        <v>400</v>
      </c>
      <c r="D14" s="11"/>
    </row>
    <row r="15" spans="1:4">
      <c r="A15" s="4"/>
      <c r="B15" s="5"/>
      <c r="C15" s="5"/>
      <c r="D15" s="11"/>
    </row>
    <row r="16" spans="1:4">
      <c r="A16" s="4" t="s">
        <v>35</v>
      </c>
      <c r="B16" s="5">
        <v>400</v>
      </c>
      <c r="C16" s="5">
        <v>400</v>
      </c>
      <c r="D16" s="11"/>
    </row>
    <row r="17" spans="1:5">
      <c r="A17" s="4" t="s">
        <v>24</v>
      </c>
      <c r="B17" s="5">
        <v>1200</v>
      </c>
      <c r="C17" s="5">
        <v>1200</v>
      </c>
      <c r="D17" s="11"/>
    </row>
    <row r="18" spans="1:5">
      <c r="A18" s="4"/>
      <c r="B18" s="5"/>
      <c r="C18" s="5"/>
      <c r="D18" s="11"/>
    </row>
    <row r="19" spans="1:5">
      <c r="A19" s="4" t="s">
        <v>25</v>
      </c>
      <c r="B19" s="5">
        <v>1200</v>
      </c>
      <c r="C19" s="5">
        <v>1200</v>
      </c>
      <c r="D19" s="11"/>
    </row>
    <row r="20" spans="1:5">
      <c r="A20" s="4" t="s">
        <v>26</v>
      </c>
      <c r="B20" s="5">
        <v>220</v>
      </c>
      <c r="C20" s="5">
        <v>220</v>
      </c>
      <c r="D20" s="11"/>
    </row>
    <row r="21" spans="1:5">
      <c r="A21" s="4"/>
      <c r="B21" s="5">
        <f>B19-B20</f>
        <v>980</v>
      </c>
      <c r="C21" s="5">
        <f>C19-C20</f>
        <v>980</v>
      </c>
      <c r="D21" s="11"/>
    </row>
    <row r="22" spans="1:5">
      <c r="A22" s="4"/>
      <c r="B22" s="5"/>
      <c r="C22" s="5"/>
      <c r="D22" s="11"/>
    </row>
    <row r="23" spans="1:5">
      <c r="A23" s="4" t="s">
        <v>302</v>
      </c>
      <c r="B23" s="5">
        <v>4000</v>
      </c>
      <c r="C23" s="5">
        <v>4000</v>
      </c>
      <c r="D23" s="11"/>
    </row>
    <row r="24" spans="1:5">
      <c r="A24" s="4"/>
      <c r="B24" s="5"/>
      <c r="C24" s="5"/>
      <c r="D24" s="11"/>
    </row>
    <row r="25" spans="1:5">
      <c r="A25" s="4" t="s">
        <v>27</v>
      </c>
      <c r="B25" s="5">
        <f>288+29+2.4</f>
        <v>319.39999999999998</v>
      </c>
      <c r="C25" s="5">
        <v>319.39999999999998</v>
      </c>
      <c r="D25" s="11"/>
      <c r="E25" s="1" t="s">
        <v>355</v>
      </c>
    </row>
    <row r="26" spans="1:5">
      <c r="A26" s="4"/>
      <c r="B26" s="5"/>
      <c r="C26" s="5"/>
      <c r="D26" s="11"/>
    </row>
    <row r="27" spans="1:5">
      <c r="A27" s="3" t="s">
        <v>28</v>
      </c>
      <c r="B27" s="6">
        <f>B6+B10+B14+B16+B17+B21+B25+B23</f>
        <v>9899.4</v>
      </c>
      <c r="C27" s="6">
        <f>C6+C10+C14+C16+C17+C21+C25+C23</f>
        <v>11099.4</v>
      </c>
      <c r="D27" s="11">
        <f>C27-B27</f>
        <v>1200</v>
      </c>
    </row>
    <row r="28" spans="1:5">
      <c r="A28" s="4"/>
      <c r="B28" s="5"/>
      <c r="C28" s="5"/>
      <c r="D28" s="11"/>
    </row>
    <row r="29" spans="1:5">
      <c r="A29" s="4" t="s">
        <v>29</v>
      </c>
      <c r="B29" s="5">
        <v>3000</v>
      </c>
      <c r="C29" s="5">
        <v>3000</v>
      </c>
      <c r="D29" s="11"/>
    </row>
    <row r="30" spans="1:5">
      <c r="A30" s="4" t="s">
        <v>30</v>
      </c>
      <c r="B30" s="5">
        <v>930</v>
      </c>
      <c r="C30" s="5">
        <v>930</v>
      </c>
      <c r="D30" s="11"/>
    </row>
    <row r="31" spans="1:5">
      <c r="A31" s="4" t="s">
        <v>36</v>
      </c>
      <c r="B31" s="5">
        <v>10</v>
      </c>
      <c r="C31" s="5">
        <v>10</v>
      </c>
      <c r="D31" s="11"/>
    </row>
    <row r="32" spans="1:5">
      <c r="A32" s="4" t="s">
        <v>31</v>
      </c>
      <c r="B32" s="5">
        <v>0</v>
      </c>
      <c r="C32" s="7">
        <f>D27*24%</f>
        <v>288</v>
      </c>
      <c r="D32" s="11">
        <f t="shared" ref="D32" si="0">C32-B32</f>
        <v>288</v>
      </c>
      <c r="E32" s="2"/>
    </row>
    <row r="33" spans="1:4">
      <c r="A33" s="4"/>
      <c r="B33" s="5"/>
      <c r="C33" s="5"/>
      <c r="D33" s="10"/>
    </row>
    <row r="34" spans="1:4">
      <c r="A34" s="3" t="s">
        <v>32</v>
      </c>
      <c r="B34" s="6">
        <f>SUM(B29:B33)</f>
        <v>3940</v>
      </c>
      <c r="C34" s="6">
        <f>SUM(C29:C33)</f>
        <v>4228</v>
      </c>
      <c r="D34" s="11">
        <f>C34-B34</f>
        <v>288</v>
      </c>
    </row>
    <row r="35" spans="1:4">
      <c r="A35" s="4"/>
      <c r="B35" s="5"/>
      <c r="C35" s="5"/>
      <c r="D35" s="10"/>
    </row>
    <row r="36" spans="1:4">
      <c r="A36" s="3" t="s">
        <v>33</v>
      </c>
      <c r="B36" s="6">
        <f>B27-B34</f>
        <v>5959.4</v>
      </c>
      <c r="C36" s="6">
        <f>C27-C34</f>
        <v>6871.4</v>
      </c>
      <c r="D36" s="11">
        <f>C36-B36</f>
        <v>912</v>
      </c>
    </row>
    <row r="39" spans="1:4">
      <c r="A39" s="1" t="s">
        <v>343</v>
      </c>
    </row>
    <row r="40" spans="1:4">
      <c r="A40" s="1" t="s">
        <v>344</v>
      </c>
    </row>
    <row r="41" spans="1:4">
      <c r="A41" s="1" t="s">
        <v>347</v>
      </c>
    </row>
  </sheetData>
  <mergeCells count="1">
    <mergeCell ref="A1:D1"/>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6"/>
  <sheetViews>
    <sheetView zoomScaleNormal="100" workbookViewId="0">
      <selection activeCell="B16" sqref="B16"/>
    </sheetView>
  </sheetViews>
  <sheetFormatPr baseColWidth="10" defaultColWidth="10.83203125" defaultRowHeight="17"/>
  <cols>
    <col min="1" max="1" width="34.33203125" style="12" customWidth="1"/>
    <col min="2" max="2" width="15.83203125" style="12" customWidth="1"/>
    <col min="3" max="3" width="25.83203125" style="12" customWidth="1"/>
    <col min="4" max="4" width="15.83203125" style="12" customWidth="1"/>
    <col min="5" max="5" width="2.83203125" style="12" customWidth="1"/>
    <col min="6" max="6" width="34.83203125" style="12" customWidth="1"/>
    <col min="7" max="7" width="19.1640625" style="12" customWidth="1"/>
    <col min="8" max="16384" width="10.83203125" style="12"/>
  </cols>
  <sheetData>
    <row r="1" spans="1:7">
      <c r="A1" s="106" t="s">
        <v>288</v>
      </c>
      <c r="B1" s="106"/>
      <c r="C1" s="106"/>
      <c r="D1" s="106"/>
      <c r="F1" s="106" t="s">
        <v>289</v>
      </c>
      <c r="G1" s="106"/>
    </row>
    <row r="2" spans="1:7">
      <c r="A2" s="107" t="s">
        <v>38</v>
      </c>
      <c r="B2" s="107"/>
      <c r="C2" s="107" t="s">
        <v>39</v>
      </c>
      <c r="D2" s="107"/>
      <c r="F2" s="58" t="s">
        <v>253</v>
      </c>
      <c r="G2" s="89"/>
    </row>
    <row r="3" spans="1:7">
      <c r="A3" s="4" t="s">
        <v>5</v>
      </c>
      <c r="B3" s="81">
        <v>6000</v>
      </c>
      <c r="C3" s="4"/>
      <c r="D3" s="81"/>
      <c r="F3" s="58" t="s">
        <v>309</v>
      </c>
      <c r="G3" s="89">
        <v>8000</v>
      </c>
    </row>
    <row r="4" spans="1:7">
      <c r="A4" s="4" t="s">
        <v>307</v>
      </c>
      <c r="B4" s="81">
        <v>-1000</v>
      </c>
      <c r="C4" s="4" t="s">
        <v>305</v>
      </c>
      <c r="D4" s="82">
        <f>3300+G23</f>
        <v>10000</v>
      </c>
      <c r="F4" s="58" t="s">
        <v>310</v>
      </c>
      <c r="G4" s="89">
        <v>2000</v>
      </c>
    </row>
    <row r="5" spans="1:7">
      <c r="A5" s="4"/>
      <c r="B5" s="82">
        <f>SUM(B3:B4)</f>
        <v>5000</v>
      </c>
      <c r="C5" s="4"/>
      <c r="D5" s="81"/>
      <c r="F5" s="83" t="s">
        <v>290</v>
      </c>
      <c r="G5" s="88">
        <f>SUM(G3:G4)</f>
        <v>10000</v>
      </c>
    </row>
    <row r="6" spans="1:7">
      <c r="A6" s="4" t="s">
        <v>13</v>
      </c>
      <c r="B6" s="81">
        <v>1700</v>
      </c>
      <c r="C6" s="4"/>
      <c r="D6" s="81"/>
      <c r="F6" s="58" t="s">
        <v>254</v>
      </c>
      <c r="G6" s="89"/>
    </row>
    <row r="7" spans="1:7">
      <c r="A7" s="4" t="s">
        <v>16</v>
      </c>
      <c r="B7" s="81">
        <v>-400</v>
      </c>
      <c r="C7" s="4"/>
      <c r="D7" s="81"/>
      <c r="F7" s="58" t="s">
        <v>323</v>
      </c>
      <c r="G7" s="89">
        <v>1500</v>
      </c>
    </row>
    <row r="8" spans="1:7">
      <c r="A8" s="4"/>
      <c r="B8" s="82">
        <f>SUM(B6:B7)</f>
        <v>1300</v>
      </c>
      <c r="C8" s="4"/>
      <c r="D8" s="81"/>
      <c r="F8" s="58" t="s">
        <v>311</v>
      </c>
      <c r="G8" s="89">
        <v>1000</v>
      </c>
    </row>
    <row r="9" spans="1:7">
      <c r="A9" s="4" t="s">
        <v>18</v>
      </c>
      <c r="B9" s="81">
        <v>1200</v>
      </c>
      <c r="C9" s="4" t="s">
        <v>29</v>
      </c>
      <c r="D9" s="82">
        <v>2422</v>
      </c>
      <c r="F9" s="58" t="s">
        <v>324</v>
      </c>
      <c r="G9" s="89">
        <v>500</v>
      </c>
    </row>
    <row r="10" spans="1:7">
      <c r="A10" s="4" t="s">
        <v>308</v>
      </c>
      <c r="B10" s="81">
        <v>-350</v>
      </c>
      <c r="C10" s="4" t="s">
        <v>30</v>
      </c>
      <c r="D10" s="82">
        <v>1940</v>
      </c>
      <c r="F10" s="58" t="s">
        <v>325</v>
      </c>
      <c r="G10" s="89"/>
    </row>
    <row r="11" spans="1:7">
      <c r="A11" s="4"/>
      <c r="B11" s="82">
        <f>SUM(B9:B10)</f>
        <v>850</v>
      </c>
      <c r="C11" s="4"/>
      <c r="D11" s="81"/>
      <c r="F11" s="58" t="s">
        <v>315</v>
      </c>
      <c r="G11" s="89"/>
    </row>
    <row r="12" spans="1:7">
      <c r="A12" s="4" t="s">
        <v>25</v>
      </c>
      <c r="B12" s="81">
        <v>2000</v>
      </c>
      <c r="C12" s="4"/>
      <c r="D12" s="81"/>
      <c r="F12" s="58" t="s">
        <v>65</v>
      </c>
      <c r="G12" s="89"/>
    </row>
    <row r="13" spans="1:7">
      <c r="A13" s="4" t="s">
        <v>26</v>
      </c>
      <c r="B13" s="81">
        <v>-100</v>
      </c>
      <c r="C13" s="4"/>
      <c r="D13" s="81"/>
      <c r="F13" s="58" t="s">
        <v>326</v>
      </c>
      <c r="G13" s="89">
        <v>300</v>
      </c>
    </row>
    <row r="14" spans="1:7">
      <c r="A14" s="4"/>
      <c r="B14" s="82">
        <f>SUM(B12:B13)</f>
        <v>1900</v>
      </c>
      <c r="C14" s="4"/>
      <c r="D14" s="81"/>
      <c r="F14" s="83" t="s">
        <v>291</v>
      </c>
      <c r="G14" s="88">
        <f>SUM(G7:G13)</f>
        <v>3300</v>
      </c>
    </row>
    <row r="15" spans="1:7">
      <c r="A15" s="4" t="s">
        <v>302</v>
      </c>
      <c r="B15" s="82">
        <v>5000</v>
      </c>
      <c r="C15" s="4"/>
      <c r="D15" s="81"/>
      <c r="F15" s="83"/>
      <c r="G15" s="88"/>
    </row>
    <row r="16" spans="1:7">
      <c r="A16" s="4" t="s">
        <v>27</v>
      </c>
      <c r="B16" s="82">
        <v>312</v>
      </c>
      <c r="C16" s="4"/>
      <c r="D16" s="81"/>
      <c r="F16" s="83" t="s">
        <v>277</v>
      </c>
      <c r="G16" s="88">
        <f>G5-G14</f>
        <v>6700</v>
      </c>
    </row>
    <row r="17" spans="1:7">
      <c r="A17" s="3" t="s">
        <v>28</v>
      </c>
      <c r="B17" s="82">
        <f>B5+B8+B11+B14+B15+B16</f>
        <v>14362</v>
      </c>
      <c r="C17" s="3" t="s">
        <v>32</v>
      </c>
      <c r="D17" s="82">
        <f>SUM(D4:D16)</f>
        <v>14362</v>
      </c>
      <c r="F17" s="58"/>
      <c r="G17" s="89"/>
    </row>
    <row r="18" spans="1:7">
      <c r="A18" s="92" t="s">
        <v>286</v>
      </c>
      <c r="F18" s="83" t="s">
        <v>255</v>
      </c>
      <c r="G18" s="88">
        <f>G16</f>
        <v>6700</v>
      </c>
    </row>
    <row r="19" spans="1:7">
      <c r="F19" s="58" t="s">
        <v>278</v>
      </c>
      <c r="G19" s="89"/>
    </row>
    <row r="20" spans="1:7">
      <c r="A20" s="92"/>
      <c r="D20" s="94"/>
      <c r="F20" s="58" t="s">
        <v>306</v>
      </c>
      <c r="G20" s="89"/>
    </row>
    <row r="21" spans="1:7">
      <c r="F21" s="58" t="s">
        <v>148</v>
      </c>
      <c r="G21" s="89"/>
    </row>
    <row r="22" spans="1:7">
      <c r="F22" s="58" t="s">
        <v>287</v>
      </c>
      <c r="G22" s="89"/>
    </row>
    <row r="23" spans="1:7">
      <c r="F23" s="83" t="s">
        <v>279</v>
      </c>
      <c r="G23" s="88">
        <f>G18+G20+G22+G21</f>
        <v>6700</v>
      </c>
    </row>
    <row r="33" spans="5:5">
      <c r="E33" s="93"/>
    </row>
    <row r="34" spans="5:5">
      <c r="E34" s="93"/>
    </row>
    <row r="35" spans="5:5">
      <c r="E35" s="93"/>
    </row>
    <row r="36" spans="5:5">
      <c r="E36" s="93"/>
    </row>
  </sheetData>
  <mergeCells count="4">
    <mergeCell ref="A1:D1"/>
    <mergeCell ref="F1:G1"/>
    <mergeCell ref="A2:B2"/>
    <mergeCell ref="C2:D2"/>
  </mergeCells>
  <pageMargins left="0.7" right="0.7" top="0.75" bottom="0.75" header="0.3" footer="0.3"/>
  <pageSetup paperSize="9" orientation="portrait" horizontalDpi="0" verticalDpi="0"/>
  <ignoredErrors>
    <ignoredError sqref="B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2" workbookViewId="0"/>
  </sheetViews>
  <sheetFormatPr baseColWidth="10" defaultColWidth="10.83203125" defaultRowHeight="17"/>
  <cols>
    <col min="1" max="1" width="63.6640625" style="13" bestFit="1" customWidth="1"/>
    <col min="2" max="2" width="2.1640625" style="13" bestFit="1" customWidth="1"/>
    <col min="3" max="3" width="42.5" style="13" bestFit="1" customWidth="1"/>
    <col min="4" max="4" width="7" style="13" bestFit="1" customWidth="1"/>
    <col min="5" max="16384" width="10.83203125" style="13"/>
  </cols>
  <sheetData>
    <row r="1" spans="1:4" s="24" customFormat="1">
      <c r="A1" s="80" t="s">
        <v>238</v>
      </c>
    </row>
    <row r="3" spans="1:4">
      <c r="A3" s="65" t="s">
        <v>216</v>
      </c>
    </row>
    <row r="5" spans="1:4">
      <c r="A5" s="66" t="s">
        <v>217</v>
      </c>
    </row>
    <row r="6" spans="1:4">
      <c r="A6" s="67" t="s">
        <v>220</v>
      </c>
    </row>
    <row r="7" spans="1:4">
      <c r="A7" s="67" t="s">
        <v>221</v>
      </c>
    </row>
    <row r="9" spans="1:4">
      <c r="A9" s="66" t="s">
        <v>219</v>
      </c>
    </row>
    <row r="11" spans="1:4">
      <c r="A11" s="66" t="s">
        <v>218</v>
      </c>
    </row>
    <row r="13" spans="1:4">
      <c r="A13" s="24" t="s">
        <v>77</v>
      </c>
    </row>
    <row r="14" spans="1:4">
      <c r="A14" s="24"/>
    </row>
    <row r="15" spans="1:4">
      <c r="A15" s="14" t="s">
        <v>81</v>
      </c>
      <c r="B15" s="13" t="s">
        <v>79</v>
      </c>
      <c r="C15" s="14" t="s">
        <v>80</v>
      </c>
      <c r="D15" s="14">
        <v>450</v>
      </c>
    </row>
    <row r="16" spans="1:4">
      <c r="A16" s="24"/>
    </row>
    <row r="18" spans="1:6">
      <c r="A18" s="14" t="s">
        <v>46</v>
      </c>
      <c r="B18" s="13" t="s">
        <v>40</v>
      </c>
      <c r="C18" s="14" t="s">
        <v>41</v>
      </c>
      <c r="D18" s="14">
        <v>84</v>
      </c>
    </row>
    <row r="19" spans="1:6">
      <c r="A19" s="15" t="s">
        <v>44</v>
      </c>
    </row>
    <row r="20" spans="1:6">
      <c r="A20" s="16" t="s">
        <v>47</v>
      </c>
      <c r="C20" s="16" t="s">
        <v>43</v>
      </c>
    </row>
    <row r="22" spans="1:6">
      <c r="A22" s="24" t="s">
        <v>78</v>
      </c>
    </row>
    <row r="24" spans="1:6">
      <c r="A24" s="14" t="s">
        <v>41</v>
      </c>
      <c r="B24" s="13" t="s">
        <v>40</v>
      </c>
      <c r="C24" s="14" t="s">
        <v>46</v>
      </c>
      <c r="D24" s="14">
        <v>24</v>
      </c>
    </row>
    <row r="25" spans="1:6">
      <c r="A25" s="15" t="s">
        <v>45</v>
      </c>
    </row>
    <row r="26" spans="1:6">
      <c r="A26" s="16" t="s">
        <v>43</v>
      </c>
      <c r="C26" s="16" t="s">
        <v>42</v>
      </c>
      <c r="D26" s="16"/>
    </row>
    <row r="29" spans="1:6">
      <c r="E29" s="71"/>
      <c r="F29" s="71"/>
    </row>
    <row r="30" spans="1:6">
      <c r="A30" s="16"/>
      <c r="B30" s="16"/>
      <c r="C30" s="16"/>
      <c r="D30" s="72"/>
      <c r="E30" s="71"/>
      <c r="F30" s="22"/>
    </row>
    <row r="32" spans="1:6">
      <c r="F32" s="71"/>
    </row>
    <row r="33" spans="1:6">
      <c r="A33" s="16"/>
      <c r="C33" s="16"/>
      <c r="D33" s="16"/>
      <c r="F33" s="22"/>
    </row>
    <row r="35" spans="1:6">
      <c r="F35" s="7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tabSelected="1" workbookViewId="0"/>
  </sheetViews>
  <sheetFormatPr baseColWidth="10" defaultColWidth="10.83203125" defaultRowHeight="17"/>
  <cols>
    <col min="1" max="1" width="63.6640625" style="13" bestFit="1" customWidth="1"/>
    <col min="2" max="2" width="2.1640625" style="13" bestFit="1" customWidth="1"/>
    <col min="3" max="3" width="42.5" style="13" bestFit="1" customWidth="1"/>
    <col min="4" max="4" width="7" style="13" bestFit="1" customWidth="1"/>
    <col min="5" max="16384" width="10.83203125" style="13"/>
  </cols>
  <sheetData>
    <row r="1" spans="1:6">
      <c r="A1" s="69" t="s">
        <v>224</v>
      </c>
    </row>
    <row r="2" spans="1:6">
      <c r="A2" s="70"/>
    </row>
    <row r="3" spans="1:6">
      <c r="A3" s="63" t="s">
        <v>222</v>
      </c>
    </row>
    <row r="5" spans="1:6">
      <c r="A5" s="64" t="s">
        <v>225</v>
      </c>
    </row>
    <row r="7" spans="1:6">
      <c r="A7" s="68" t="s">
        <v>223</v>
      </c>
    </row>
    <row r="9" spans="1:6">
      <c r="A9" s="73" t="s">
        <v>358</v>
      </c>
    </row>
    <row r="10" spans="1:6">
      <c r="A10" s="74" t="s">
        <v>359</v>
      </c>
    </row>
    <row r="11" spans="1:6">
      <c r="A11" s="74" t="s">
        <v>360</v>
      </c>
    </row>
    <row r="12" spans="1:6">
      <c r="A12" s="75" t="s">
        <v>226</v>
      </c>
    </row>
    <row r="14" spans="1:6">
      <c r="A14" s="14" t="s">
        <v>48</v>
      </c>
      <c r="B14" s="13" t="s">
        <v>40</v>
      </c>
      <c r="C14" s="14" t="s">
        <v>49</v>
      </c>
      <c r="D14" s="14">
        <v>120</v>
      </c>
      <c r="E14" s="71"/>
      <c r="F14" s="71"/>
    </row>
    <row r="15" spans="1:6">
      <c r="A15" s="16" t="s">
        <v>50</v>
      </c>
      <c r="B15" s="16"/>
      <c r="C15" s="16" t="s">
        <v>51</v>
      </c>
      <c r="D15" s="72"/>
      <c r="E15" s="71"/>
      <c r="F15" s="22"/>
    </row>
    <row r="17" spans="1:4">
      <c r="A17" s="13">
        <v>2000</v>
      </c>
      <c r="C17" s="13" t="s">
        <v>74</v>
      </c>
    </row>
    <row r="18" spans="1:4">
      <c r="A18" s="13">
        <f>A17*5%</f>
        <v>100</v>
      </c>
      <c r="C18" s="13" t="s">
        <v>75</v>
      </c>
    </row>
    <row r="19" spans="1:4">
      <c r="A19" s="13">
        <f>A17*0.5%</f>
        <v>10</v>
      </c>
      <c r="C19" s="13" t="s">
        <v>82</v>
      </c>
    </row>
    <row r="20" spans="1:4">
      <c r="A20" s="13">
        <v>120</v>
      </c>
      <c r="C20" s="13" t="s">
        <v>76</v>
      </c>
    </row>
    <row r="21" spans="1:4">
      <c r="A21" s="13">
        <v>120</v>
      </c>
      <c r="C21" s="13" t="s">
        <v>345</v>
      </c>
    </row>
    <row r="22" spans="1:4">
      <c r="A22" s="103">
        <f>A21*24%</f>
        <v>28.799999999999997</v>
      </c>
      <c r="C22" s="13" t="s">
        <v>346</v>
      </c>
    </row>
    <row r="24" spans="1:4">
      <c r="A24" s="14" t="s">
        <v>46</v>
      </c>
      <c r="B24" s="13" t="s">
        <v>40</v>
      </c>
      <c r="C24" s="14" t="s">
        <v>41</v>
      </c>
      <c r="D24" s="14">
        <v>29</v>
      </c>
    </row>
    <row r="25" spans="1:4">
      <c r="A25" s="16" t="s">
        <v>42</v>
      </c>
      <c r="C25" s="16" t="s">
        <v>43</v>
      </c>
      <c r="D25"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topLeftCell="A3" workbookViewId="0">
      <selection activeCell="A21" sqref="A21:XFD22"/>
    </sheetView>
  </sheetViews>
  <sheetFormatPr baseColWidth="10" defaultColWidth="10.83203125" defaultRowHeight="17"/>
  <cols>
    <col min="1" max="1" width="63.6640625" style="13" bestFit="1" customWidth="1"/>
    <col min="2" max="2" width="2.1640625" style="13" bestFit="1" customWidth="1"/>
    <col min="3" max="3" width="42.5" style="13" bestFit="1" customWidth="1"/>
    <col min="4" max="4" width="7" style="13" bestFit="1" customWidth="1"/>
    <col min="5" max="16384" width="10.83203125" style="13"/>
  </cols>
  <sheetData>
    <row r="1" spans="1:6">
      <c r="A1" s="76" t="s">
        <v>231</v>
      </c>
    </row>
    <row r="3" spans="1:6">
      <c r="A3" s="75" t="s">
        <v>232</v>
      </c>
    </row>
    <row r="5" spans="1:6">
      <c r="A5" s="74" t="s">
        <v>227</v>
      </c>
    </row>
    <row r="7" spans="1:6">
      <c r="A7" s="14" t="s">
        <v>52</v>
      </c>
      <c r="B7" s="13" t="s">
        <v>40</v>
      </c>
      <c r="C7" s="14" t="s">
        <v>53</v>
      </c>
      <c r="D7" s="14">
        <v>10</v>
      </c>
      <c r="F7" s="71"/>
    </row>
    <row r="9" spans="1:6">
      <c r="A9" s="74" t="s">
        <v>228</v>
      </c>
    </row>
    <row r="10" spans="1:6">
      <c r="A10" s="75" t="s">
        <v>229</v>
      </c>
    </row>
    <row r="11" spans="1:6">
      <c r="A11" s="75" t="s">
        <v>233</v>
      </c>
    </row>
    <row r="13" spans="1:6">
      <c r="A13" s="74" t="s">
        <v>230</v>
      </c>
    </row>
    <row r="14" spans="1:6">
      <c r="A14" s="30" t="s">
        <v>349</v>
      </c>
    </row>
    <row r="16" spans="1:6">
      <c r="A16" s="24" t="s">
        <v>350</v>
      </c>
    </row>
    <row r="18" spans="1:4">
      <c r="A18" s="13" t="s">
        <v>352</v>
      </c>
    </row>
    <row r="19" spans="1:4">
      <c r="A19" s="13" t="s">
        <v>353</v>
      </c>
    </row>
    <row r="21" spans="1:4">
      <c r="A21" s="14" t="s">
        <v>46</v>
      </c>
      <c r="B21" s="13" t="s">
        <v>40</v>
      </c>
      <c r="C21" s="14" t="s">
        <v>41</v>
      </c>
      <c r="D21" s="14">
        <v>2.4</v>
      </c>
    </row>
    <row r="22" spans="1:4">
      <c r="A22" s="16" t="s">
        <v>42</v>
      </c>
      <c r="C22" s="16" t="s">
        <v>43</v>
      </c>
      <c r="D22"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H41"/>
  <sheetViews>
    <sheetView topLeftCell="A22" workbookViewId="0">
      <selection activeCell="G36" sqref="G36"/>
    </sheetView>
  </sheetViews>
  <sheetFormatPr baseColWidth="10" defaultColWidth="10.83203125" defaultRowHeight="17"/>
  <cols>
    <col min="1" max="1" width="10.83203125" style="13"/>
    <col min="2" max="2" width="47" style="13" bestFit="1" customWidth="1"/>
    <col min="3" max="3" width="2.5" style="13" bestFit="1" customWidth="1"/>
    <col min="4" max="4" width="44.33203125" style="13" bestFit="1" customWidth="1"/>
    <col min="5" max="16384" width="10.83203125" style="13"/>
  </cols>
  <sheetData>
    <row r="2" spans="2:8">
      <c r="B2" s="14" t="s">
        <v>54</v>
      </c>
      <c r="C2" s="13" t="s">
        <v>40</v>
      </c>
      <c r="D2" s="14" t="s">
        <v>54</v>
      </c>
      <c r="E2" s="25"/>
      <c r="F2" s="25">
        <v>1600</v>
      </c>
      <c r="G2" s="19"/>
      <c r="H2" s="19"/>
    </row>
    <row r="3" spans="2:8">
      <c r="B3" s="13" t="s">
        <v>312</v>
      </c>
      <c r="E3" s="26">
        <v>1000</v>
      </c>
      <c r="F3" s="26"/>
      <c r="G3" s="19"/>
      <c r="H3" s="19"/>
    </row>
    <row r="4" spans="2:8">
      <c r="B4" s="13" t="s">
        <v>313</v>
      </c>
      <c r="E4" s="26">
        <v>500</v>
      </c>
      <c r="F4" s="26"/>
      <c r="G4" s="19"/>
      <c r="H4" s="19"/>
    </row>
    <row r="5" spans="2:8">
      <c r="B5" s="13" t="s">
        <v>314</v>
      </c>
      <c r="E5" s="26">
        <v>100</v>
      </c>
      <c r="F5" s="26"/>
      <c r="G5" s="19"/>
      <c r="H5" s="19"/>
    </row>
    <row r="6" spans="2:8">
      <c r="D6" s="13" t="s">
        <v>55</v>
      </c>
      <c r="E6" s="26">
        <v>1000</v>
      </c>
      <c r="F6" s="26"/>
      <c r="G6" s="19"/>
      <c r="H6" s="19"/>
    </row>
    <row r="7" spans="2:8">
      <c r="D7" s="13" t="s">
        <v>56</v>
      </c>
      <c r="E7" s="26">
        <v>500</v>
      </c>
      <c r="F7" s="26"/>
      <c r="G7" s="19"/>
      <c r="H7" s="19"/>
    </row>
    <row r="8" spans="2:8">
      <c r="D8" s="13" t="s">
        <v>69</v>
      </c>
      <c r="E8" s="26">
        <v>100</v>
      </c>
      <c r="F8" s="26"/>
      <c r="G8" s="19"/>
      <c r="H8" s="19"/>
    </row>
    <row r="9" spans="2:8">
      <c r="B9" s="20" t="s">
        <v>57</v>
      </c>
      <c r="D9" s="20" t="s">
        <v>58</v>
      </c>
      <c r="E9" s="19"/>
      <c r="F9" s="26"/>
      <c r="G9" s="19"/>
      <c r="H9" s="19"/>
    </row>
    <row r="10" spans="2:8">
      <c r="E10" s="19"/>
      <c r="F10" s="26"/>
      <c r="G10" s="19"/>
      <c r="H10" s="19"/>
    </row>
    <row r="11" spans="2:8">
      <c r="E11" s="19"/>
      <c r="F11" s="26"/>
      <c r="G11" s="19"/>
      <c r="H11" s="19"/>
    </row>
    <row r="12" spans="2:8">
      <c r="B12" s="14" t="s">
        <v>315</v>
      </c>
      <c r="C12" s="13" t="s">
        <v>59</v>
      </c>
      <c r="D12" s="14" t="s">
        <v>316</v>
      </c>
      <c r="E12" s="18"/>
      <c r="F12" s="25">
        <v>1000</v>
      </c>
      <c r="G12" s="19"/>
      <c r="H12" s="19"/>
    </row>
    <row r="13" spans="2:8">
      <c r="B13" s="20" t="s">
        <v>60</v>
      </c>
      <c r="D13" s="20" t="s">
        <v>61</v>
      </c>
      <c r="E13" s="19"/>
      <c r="F13" s="26"/>
      <c r="G13" s="19"/>
      <c r="H13" s="19"/>
    </row>
    <row r="14" spans="2:8">
      <c r="E14" s="19"/>
      <c r="F14" s="26"/>
      <c r="G14" s="19"/>
      <c r="H14" s="19"/>
    </row>
    <row r="15" spans="2:8">
      <c r="E15" s="19"/>
      <c r="F15" s="26"/>
      <c r="G15" s="19"/>
      <c r="H15" s="19"/>
    </row>
    <row r="16" spans="2:8">
      <c r="B16" s="14" t="s">
        <v>318</v>
      </c>
      <c r="C16" s="13" t="s">
        <v>40</v>
      </c>
      <c r="D16" s="14" t="s">
        <v>317</v>
      </c>
      <c r="E16" s="18"/>
      <c r="F16" s="25">
        <v>2000</v>
      </c>
      <c r="G16" s="19"/>
      <c r="H16" s="19"/>
    </row>
    <row r="17" spans="2:8">
      <c r="B17" s="20" t="s">
        <v>62</v>
      </c>
      <c r="C17" s="108"/>
      <c r="D17" s="20" t="s">
        <v>70</v>
      </c>
      <c r="E17" s="21"/>
      <c r="F17" s="104"/>
      <c r="G17" s="19"/>
      <c r="H17" s="19"/>
    </row>
    <row r="18" spans="2:8">
      <c r="C18" s="108"/>
      <c r="D18" s="20" t="s">
        <v>63</v>
      </c>
      <c r="E18" s="21"/>
      <c r="F18" s="104"/>
      <c r="G18" s="19"/>
      <c r="H18" s="19"/>
    </row>
    <row r="19" spans="2:8">
      <c r="E19" s="19"/>
      <c r="F19" s="26"/>
      <c r="G19" s="19"/>
      <c r="H19" s="19"/>
    </row>
    <row r="20" spans="2:8">
      <c r="E20" s="19"/>
      <c r="F20" s="26"/>
      <c r="G20" s="19"/>
      <c r="H20" s="19"/>
    </row>
    <row r="21" spans="2:8">
      <c r="B21" s="14" t="s">
        <v>319</v>
      </c>
      <c r="C21" s="13" t="s">
        <v>40</v>
      </c>
      <c r="D21" s="14" t="s">
        <v>320</v>
      </c>
      <c r="E21" s="18"/>
      <c r="F21" s="25">
        <v>1200</v>
      </c>
      <c r="G21" s="19"/>
      <c r="H21" s="19"/>
    </row>
    <row r="22" spans="2:8">
      <c r="B22" s="20" t="s">
        <v>64</v>
      </c>
      <c r="C22" s="108"/>
      <c r="D22" s="20" t="s">
        <v>71</v>
      </c>
      <c r="E22" s="109"/>
      <c r="F22" s="110"/>
      <c r="G22" s="19"/>
      <c r="H22" s="19"/>
    </row>
    <row r="23" spans="2:8">
      <c r="C23" s="108"/>
      <c r="D23" s="20" t="s">
        <v>72</v>
      </c>
      <c r="E23" s="109"/>
      <c r="F23" s="110"/>
      <c r="G23" s="19"/>
      <c r="H23" s="19"/>
    </row>
    <row r="24" spans="2:8">
      <c r="E24" s="19"/>
      <c r="F24" s="26"/>
      <c r="G24" s="19"/>
      <c r="H24" s="19"/>
    </row>
    <row r="25" spans="2:8">
      <c r="E25" s="19"/>
      <c r="F25" s="26"/>
      <c r="G25" s="19"/>
      <c r="H25" s="19"/>
    </row>
    <row r="26" spans="2:8">
      <c r="B26" s="14" t="s">
        <v>65</v>
      </c>
      <c r="C26" s="13" t="s">
        <v>40</v>
      </c>
      <c r="D26" s="14" t="s">
        <v>66</v>
      </c>
      <c r="E26" s="18"/>
      <c r="F26" s="25">
        <v>120</v>
      </c>
      <c r="G26" s="19"/>
      <c r="H26" s="19"/>
    </row>
    <row r="27" spans="2:8">
      <c r="B27" s="20" t="s">
        <v>67</v>
      </c>
      <c r="D27" s="20" t="s">
        <v>68</v>
      </c>
      <c r="E27" s="19"/>
      <c r="F27" s="26"/>
      <c r="G27" s="19"/>
      <c r="H27" s="19"/>
    </row>
    <row r="28" spans="2:8">
      <c r="E28" s="19"/>
      <c r="F28" s="26"/>
      <c r="G28" s="19"/>
      <c r="H28" s="19"/>
    </row>
    <row r="29" spans="2:8">
      <c r="B29" s="14" t="s">
        <v>41</v>
      </c>
      <c r="C29" s="13" t="s">
        <v>40</v>
      </c>
      <c r="D29" s="14" t="s">
        <v>46</v>
      </c>
      <c r="E29" s="14"/>
      <c r="F29" s="25">
        <v>24</v>
      </c>
      <c r="G29" s="19"/>
      <c r="H29" s="19"/>
    </row>
    <row r="30" spans="2:8">
      <c r="B30" s="16" t="s">
        <v>43</v>
      </c>
      <c r="D30" s="16" t="s">
        <v>42</v>
      </c>
      <c r="E30" s="16"/>
      <c r="F30" s="26"/>
    </row>
    <row r="31" spans="2:8">
      <c r="B31" s="15" t="s">
        <v>292</v>
      </c>
      <c r="D31" s="16"/>
      <c r="E31" s="16"/>
      <c r="F31" s="26"/>
    </row>
    <row r="32" spans="2:8">
      <c r="F32" s="26"/>
    </row>
    <row r="33" spans="1:6">
      <c r="B33" s="14" t="s">
        <v>46</v>
      </c>
      <c r="C33" s="13" t="s">
        <v>40</v>
      </c>
      <c r="D33" s="14" t="s">
        <v>41</v>
      </c>
      <c r="E33" s="14"/>
      <c r="F33" s="25">
        <v>29</v>
      </c>
    </row>
    <row r="34" spans="1:6">
      <c r="B34" s="16" t="s">
        <v>42</v>
      </c>
      <c r="D34" s="16" t="s">
        <v>43</v>
      </c>
      <c r="E34" s="16"/>
      <c r="F34" s="26"/>
    </row>
    <row r="35" spans="1:6">
      <c r="B35" s="13" t="s">
        <v>293</v>
      </c>
      <c r="F35" s="26"/>
    </row>
    <row r="36" spans="1:6">
      <c r="F36" s="26"/>
    </row>
    <row r="37" spans="1:6">
      <c r="B37" s="14" t="s">
        <v>46</v>
      </c>
      <c r="C37" s="13" t="s">
        <v>40</v>
      </c>
      <c r="D37" s="14" t="s">
        <v>41</v>
      </c>
      <c r="E37" s="14"/>
      <c r="F37" s="14">
        <v>2.4</v>
      </c>
    </row>
    <row r="38" spans="1:6">
      <c r="B38" s="16" t="s">
        <v>42</v>
      </c>
      <c r="D38" s="16" t="s">
        <v>43</v>
      </c>
      <c r="E38" s="16"/>
    </row>
    <row r="39" spans="1:6">
      <c r="B39" s="15" t="s">
        <v>354</v>
      </c>
      <c r="D39" s="16"/>
      <c r="E39" s="16"/>
    </row>
    <row r="40" spans="1:6">
      <c r="A40" s="28"/>
      <c r="F40" s="26"/>
    </row>
    <row r="41" spans="1:6">
      <c r="B41" s="14" t="s">
        <v>331</v>
      </c>
      <c r="C41" s="13" t="s">
        <v>40</v>
      </c>
      <c r="D41" s="14" t="s">
        <v>321</v>
      </c>
      <c r="E41" s="14"/>
      <c r="F41" s="25">
        <f>'Bilancio verifica post rett.'!J13</f>
        <v>1778.3999999999999</v>
      </c>
    </row>
  </sheetData>
  <mergeCells count="4">
    <mergeCell ref="C22:C23"/>
    <mergeCell ref="E22:E23"/>
    <mergeCell ref="F22:F23"/>
    <mergeCell ref="C17:C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K36"/>
  <sheetViews>
    <sheetView topLeftCell="A2" zoomScaleNormal="100" workbookViewId="0">
      <selection activeCell="J18" sqref="J18"/>
    </sheetView>
  </sheetViews>
  <sheetFormatPr baseColWidth="10" defaultColWidth="10.83203125" defaultRowHeight="17"/>
  <cols>
    <col min="1" max="1" width="34.33203125" style="12" customWidth="1"/>
    <col min="2" max="2" width="15.83203125" style="12" customWidth="1"/>
    <col min="3" max="3" width="25.83203125" style="12" customWidth="1"/>
    <col min="4" max="4" width="15.83203125" style="12" customWidth="1"/>
    <col min="5" max="5" width="2.83203125" style="12" customWidth="1"/>
    <col min="6" max="6" width="34.83203125" style="12" customWidth="1"/>
    <col min="7" max="7" width="19.1640625" style="12" customWidth="1"/>
    <col min="8" max="8" width="10.83203125" style="12"/>
    <col min="9" max="9" width="23.33203125" style="12" bestFit="1" customWidth="1"/>
    <col min="10" max="10" width="14.5" style="12" customWidth="1"/>
    <col min="11" max="16384" width="10.83203125" style="12"/>
  </cols>
  <sheetData>
    <row r="1" spans="1:11">
      <c r="A1" s="106" t="s">
        <v>288</v>
      </c>
      <c r="B1" s="106"/>
      <c r="C1" s="106"/>
      <c r="D1" s="106"/>
      <c r="F1" s="106" t="s">
        <v>289</v>
      </c>
      <c r="G1" s="106"/>
    </row>
    <row r="2" spans="1:11">
      <c r="A2" s="107" t="s">
        <v>38</v>
      </c>
      <c r="B2" s="107"/>
      <c r="C2" s="107" t="s">
        <v>39</v>
      </c>
      <c r="D2" s="107"/>
      <c r="F2" s="58" t="s">
        <v>253</v>
      </c>
      <c r="G2" s="89"/>
    </row>
    <row r="3" spans="1:11">
      <c r="A3" s="4" t="s">
        <v>5</v>
      </c>
      <c r="B3" s="81">
        <v>6000</v>
      </c>
      <c r="C3" s="4"/>
      <c r="D3" s="81"/>
      <c r="F3" s="58" t="s">
        <v>309</v>
      </c>
      <c r="G3" s="89">
        <v>8000</v>
      </c>
    </row>
    <row r="4" spans="1:11">
      <c r="A4" s="4" t="s">
        <v>307</v>
      </c>
      <c r="B4" s="81">
        <v>-2000</v>
      </c>
      <c r="C4" s="4" t="s">
        <v>305</v>
      </c>
      <c r="D4" s="82">
        <f>3300+G23</f>
        <v>8709</v>
      </c>
      <c r="F4" s="58" t="s">
        <v>310</v>
      </c>
      <c r="G4" s="89">
        <f>2000+1200</f>
        <v>3200</v>
      </c>
    </row>
    <row r="5" spans="1:11">
      <c r="A5" s="4"/>
      <c r="B5" s="82">
        <f>SUM(B3:B4)</f>
        <v>4000</v>
      </c>
      <c r="C5" s="4"/>
      <c r="D5" s="81"/>
      <c r="F5" s="83" t="s">
        <v>290</v>
      </c>
      <c r="G5" s="88">
        <f>SUM(G3:G4)</f>
        <v>11200</v>
      </c>
    </row>
    <row r="6" spans="1:11">
      <c r="A6" s="4" t="s">
        <v>13</v>
      </c>
      <c r="B6" s="81">
        <v>1700</v>
      </c>
      <c r="C6" s="4"/>
      <c r="D6" s="81"/>
      <c r="F6" s="58" t="s">
        <v>254</v>
      </c>
      <c r="G6" s="89"/>
    </row>
    <row r="7" spans="1:11">
      <c r="A7" s="4" t="s">
        <v>16</v>
      </c>
      <c r="B7" s="81">
        <v>-900</v>
      </c>
      <c r="C7" s="4"/>
      <c r="D7" s="81"/>
      <c r="F7" s="58" t="s">
        <v>323</v>
      </c>
      <c r="G7" s="89">
        <v>1500</v>
      </c>
    </row>
    <row r="8" spans="1:11">
      <c r="A8" s="4"/>
      <c r="B8" s="82">
        <f>SUM(B6:B7)</f>
        <v>800</v>
      </c>
      <c r="C8" s="4"/>
      <c r="D8" s="81"/>
      <c r="F8" s="58" t="s">
        <v>311</v>
      </c>
      <c r="G8" s="89">
        <v>1000</v>
      </c>
    </row>
    <row r="9" spans="1:11">
      <c r="A9" s="4" t="s">
        <v>18</v>
      </c>
      <c r="B9" s="81">
        <v>1200</v>
      </c>
      <c r="C9" s="4" t="s">
        <v>29</v>
      </c>
      <c r="D9" s="82">
        <f>3422</f>
        <v>3422</v>
      </c>
      <c r="F9" s="58" t="s">
        <v>324</v>
      </c>
      <c r="G9" s="89">
        <v>500</v>
      </c>
      <c r="I9" s="98" t="s">
        <v>255</v>
      </c>
      <c r="J9" s="99">
        <f>G18</f>
        <v>7180</v>
      </c>
    </row>
    <row r="10" spans="1:11">
      <c r="A10" s="4" t="s">
        <v>308</v>
      </c>
      <c r="B10" s="81">
        <v>-450</v>
      </c>
      <c r="C10" s="4" t="s">
        <v>30</v>
      </c>
      <c r="D10" s="82">
        <v>1940</v>
      </c>
      <c r="F10" s="58" t="s">
        <v>325</v>
      </c>
      <c r="G10" s="89">
        <v>1600</v>
      </c>
      <c r="I10" s="12" t="s">
        <v>327</v>
      </c>
      <c r="J10" s="12">
        <f>100+120+10</f>
        <v>230</v>
      </c>
      <c r="K10" s="92" t="s">
        <v>351</v>
      </c>
    </row>
    <row r="11" spans="1:11">
      <c r="A11" s="4"/>
      <c r="B11" s="82">
        <f>SUM(B9:B10)</f>
        <v>750</v>
      </c>
      <c r="C11" s="4" t="s">
        <v>330</v>
      </c>
      <c r="D11" s="82">
        <f>J13</f>
        <v>1778.3999999999999</v>
      </c>
      <c r="F11" s="58" t="s">
        <v>315</v>
      </c>
      <c r="G11" s="89">
        <v>1000</v>
      </c>
      <c r="I11" s="12" t="s">
        <v>328</v>
      </c>
    </row>
    <row r="12" spans="1:11">
      <c r="A12" s="4" t="s">
        <v>35</v>
      </c>
      <c r="B12" s="82">
        <v>2000</v>
      </c>
      <c r="C12" s="4"/>
      <c r="D12" s="82"/>
      <c r="F12" s="58" t="s">
        <v>65</v>
      </c>
      <c r="G12" s="89">
        <v>120</v>
      </c>
      <c r="I12" s="98" t="s">
        <v>329</v>
      </c>
      <c r="J12" s="100">
        <f>J9+J10</f>
        <v>7410</v>
      </c>
    </row>
    <row r="13" spans="1:11">
      <c r="A13" s="4" t="s">
        <v>24</v>
      </c>
      <c r="B13" s="82">
        <v>1200</v>
      </c>
      <c r="C13" s="4"/>
      <c r="D13" s="81"/>
      <c r="F13" s="58" t="s">
        <v>326</v>
      </c>
      <c r="G13" s="89">
        <f>300-2000</f>
        <v>-1700</v>
      </c>
      <c r="I13" s="97">
        <v>0.24</v>
      </c>
      <c r="J13" s="94">
        <f>J12*I13</f>
        <v>1778.3999999999999</v>
      </c>
    </row>
    <row r="14" spans="1:11">
      <c r="A14" s="4" t="s">
        <v>25</v>
      </c>
      <c r="B14" s="81">
        <v>2000</v>
      </c>
      <c r="C14" s="4"/>
      <c r="D14" s="81"/>
      <c r="F14" s="83" t="s">
        <v>291</v>
      </c>
      <c r="G14" s="88">
        <f>SUM(G7:G13)</f>
        <v>4020</v>
      </c>
    </row>
    <row r="15" spans="1:11">
      <c r="A15" s="4" t="s">
        <v>26</v>
      </c>
      <c r="B15" s="81">
        <v>-220</v>
      </c>
      <c r="C15" s="4"/>
      <c r="D15" s="81"/>
      <c r="F15" s="83"/>
      <c r="G15" s="88"/>
    </row>
    <row r="16" spans="1:11">
      <c r="A16" s="4"/>
      <c r="B16" s="82">
        <f>SUM(B14:B15)</f>
        <v>1780</v>
      </c>
      <c r="C16" s="4"/>
      <c r="D16" s="81"/>
      <c r="F16" s="83" t="s">
        <v>277</v>
      </c>
      <c r="G16" s="88">
        <f>G5-G14</f>
        <v>7180</v>
      </c>
    </row>
    <row r="17" spans="1:7">
      <c r="A17" s="4" t="s">
        <v>302</v>
      </c>
      <c r="B17" s="82">
        <v>5000</v>
      </c>
      <c r="C17" s="4"/>
      <c r="D17" s="81"/>
      <c r="F17" s="58"/>
      <c r="G17" s="89"/>
    </row>
    <row r="18" spans="1:7">
      <c r="A18" s="4" t="s">
        <v>27</v>
      </c>
      <c r="B18" s="82">
        <f>312-24+29+2.4</f>
        <v>319.39999999999998</v>
      </c>
      <c r="C18" s="4"/>
      <c r="D18" s="81"/>
      <c r="F18" s="83" t="s">
        <v>255</v>
      </c>
      <c r="G18" s="88">
        <f>G16</f>
        <v>7180</v>
      </c>
    </row>
    <row r="19" spans="1:7">
      <c r="A19" s="3" t="s">
        <v>28</v>
      </c>
      <c r="B19" s="82">
        <f>B5+B8+B11+B12+B13+B16+B17+B18</f>
        <v>15849.4</v>
      </c>
      <c r="C19" s="3" t="s">
        <v>32</v>
      </c>
      <c r="D19" s="82">
        <f>SUM(D4:D18)</f>
        <v>15849.4</v>
      </c>
      <c r="F19" s="58" t="s">
        <v>278</v>
      </c>
      <c r="G19" s="89"/>
    </row>
    <row r="20" spans="1:7">
      <c r="A20" s="92" t="s">
        <v>286</v>
      </c>
      <c r="F20" s="58" t="s">
        <v>306</v>
      </c>
      <c r="G20" s="89">
        <f>-24+29+2.4</f>
        <v>7.4</v>
      </c>
    </row>
    <row r="21" spans="1:7">
      <c r="F21" s="58" t="s">
        <v>148</v>
      </c>
      <c r="G21" s="89"/>
    </row>
    <row r="22" spans="1:7">
      <c r="A22" s="92"/>
      <c r="D22" s="94"/>
      <c r="F22" s="58" t="s">
        <v>287</v>
      </c>
      <c r="G22" s="89">
        <f>-J13</f>
        <v>-1778.3999999999999</v>
      </c>
    </row>
    <row r="23" spans="1:7">
      <c r="F23" s="83" t="s">
        <v>279</v>
      </c>
      <c r="G23" s="88">
        <f>G18+G20+G22+G21</f>
        <v>5409</v>
      </c>
    </row>
    <row r="33" spans="5:5">
      <c r="E33" s="93"/>
    </row>
    <row r="34" spans="5:5">
      <c r="E34" s="93"/>
    </row>
    <row r="35" spans="5:5">
      <c r="E35" s="93"/>
    </row>
    <row r="36" spans="5:5">
      <c r="E36" s="93"/>
    </row>
  </sheetData>
  <mergeCells count="4">
    <mergeCell ref="A1:D1"/>
    <mergeCell ref="F1:G1"/>
    <mergeCell ref="A2:B2"/>
    <mergeCell ref="C2:D2"/>
  </mergeCells>
  <pageMargins left="0.7" right="0.7" top="0.75" bottom="0.75" header="0.3" footer="0.3"/>
  <pageSetup paperSize="9" orientation="portrait" horizontalDpi="0" verticalDpi="0"/>
  <ignoredErrors>
    <ignoredError sqref="B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73"/>
  <sheetViews>
    <sheetView workbookViewId="0"/>
  </sheetViews>
  <sheetFormatPr baseColWidth="10" defaultColWidth="10.83203125" defaultRowHeight="17"/>
  <cols>
    <col min="1" max="1" width="10.83203125" style="13"/>
    <col min="2" max="2" width="35.83203125" style="13" customWidth="1"/>
    <col min="3" max="3" width="8.33203125" style="23" bestFit="1" customWidth="1"/>
    <col min="4" max="4" width="36.1640625" style="13" customWidth="1"/>
    <col min="5" max="5" width="11.83203125" style="13" bestFit="1" customWidth="1"/>
    <col min="6" max="6" width="29.1640625" style="13" customWidth="1"/>
    <col min="7" max="7" width="10.83203125" style="13"/>
    <col min="8" max="8" width="28.83203125" style="13" customWidth="1"/>
    <col min="9" max="16384" width="10.83203125" style="13"/>
  </cols>
  <sheetData>
    <row r="1" spans="1:13">
      <c r="A1" s="77" t="s">
        <v>90</v>
      </c>
      <c r="B1" s="78"/>
      <c r="C1" s="79"/>
      <c r="D1" s="78"/>
      <c r="E1" s="78"/>
      <c r="F1" s="78"/>
      <c r="G1" s="78"/>
      <c r="H1" s="78"/>
      <c r="I1" s="78"/>
      <c r="J1" s="78"/>
      <c r="K1" s="78"/>
      <c r="L1" s="78"/>
      <c r="M1" s="78"/>
    </row>
    <row r="3" spans="1:13">
      <c r="B3" s="14" t="s">
        <v>54</v>
      </c>
      <c r="C3" s="23" t="s">
        <v>40</v>
      </c>
      <c r="D3" s="14" t="s">
        <v>54</v>
      </c>
      <c r="E3" s="25"/>
      <c r="F3" s="25">
        <f>SUM(E4:E11)</f>
        <v>13331.4</v>
      </c>
    </row>
    <row r="4" spans="1:13">
      <c r="B4" s="13" t="s">
        <v>55</v>
      </c>
      <c r="E4" s="26">
        <v>1000</v>
      </c>
      <c r="F4" s="26"/>
    </row>
    <row r="5" spans="1:13">
      <c r="B5" s="13" t="s">
        <v>56</v>
      </c>
      <c r="E5" s="26">
        <v>900</v>
      </c>
      <c r="F5" s="26"/>
    </row>
    <row r="6" spans="1:13">
      <c r="B6" s="13" t="s">
        <v>69</v>
      </c>
      <c r="E6" s="26">
        <v>400</v>
      </c>
      <c r="F6" s="26"/>
    </row>
    <row r="7" spans="1:13">
      <c r="B7" s="13" t="s">
        <v>66</v>
      </c>
      <c r="E7" s="26">
        <v>220</v>
      </c>
      <c r="F7" s="26"/>
    </row>
    <row r="8" spans="1:13">
      <c r="B8" s="13" t="s">
        <v>29</v>
      </c>
      <c r="E8" s="26">
        <v>3000</v>
      </c>
      <c r="F8" s="26"/>
    </row>
    <row r="9" spans="1:13">
      <c r="B9" s="13" t="s">
        <v>30</v>
      </c>
      <c r="E9" s="26">
        <v>930</v>
      </c>
      <c r="F9" s="26"/>
    </row>
    <row r="10" spans="1:13">
      <c r="B10" s="13" t="s">
        <v>83</v>
      </c>
      <c r="E10" s="26">
        <v>10</v>
      </c>
      <c r="F10" s="26"/>
    </row>
    <row r="11" spans="1:13">
      <c r="B11" s="24" t="s">
        <v>84</v>
      </c>
      <c r="E11" s="27">
        <f>'1. Perizia RAMO A'!C36</f>
        <v>6871.4</v>
      </c>
      <c r="F11" s="26"/>
    </row>
    <row r="12" spans="1:13">
      <c r="D12" s="13" t="s">
        <v>85</v>
      </c>
      <c r="E12" s="26">
        <v>3000</v>
      </c>
      <c r="F12" s="26"/>
    </row>
    <row r="13" spans="1:13">
      <c r="D13" s="13" t="s">
        <v>13</v>
      </c>
      <c r="E13" s="26">
        <v>1700</v>
      </c>
      <c r="F13" s="26"/>
    </row>
    <row r="14" spans="1:13">
      <c r="D14" s="13" t="s">
        <v>18</v>
      </c>
      <c r="E14" s="26">
        <v>600</v>
      </c>
      <c r="F14" s="26"/>
    </row>
    <row r="15" spans="1:13">
      <c r="D15" s="13" t="s">
        <v>35</v>
      </c>
      <c r="E15" s="26">
        <v>400</v>
      </c>
      <c r="F15" s="26"/>
    </row>
    <row r="16" spans="1:13">
      <c r="D16" s="13" t="s">
        <v>24</v>
      </c>
      <c r="E16" s="26">
        <v>1200</v>
      </c>
      <c r="F16" s="26"/>
    </row>
    <row r="17" spans="1:13">
      <c r="D17" s="13" t="s">
        <v>86</v>
      </c>
      <c r="E17" s="26">
        <v>1200</v>
      </c>
      <c r="F17" s="26"/>
    </row>
    <row r="18" spans="1:13">
      <c r="D18" s="13" t="s">
        <v>302</v>
      </c>
      <c r="E18" s="26">
        <v>4000</v>
      </c>
      <c r="F18" s="26"/>
    </row>
    <row r="19" spans="1:13">
      <c r="D19" s="13" t="s">
        <v>46</v>
      </c>
      <c r="E19" s="26">
        <f>'Bilancio verifica post rett.'!B18</f>
        <v>319.39999999999998</v>
      </c>
      <c r="F19" s="26"/>
    </row>
    <row r="20" spans="1:13">
      <c r="D20" s="24" t="s">
        <v>87</v>
      </c>
      <c r="E20" s="27">
        <v>912</v>
      </c>
      <c r="F20" s="26"/>
    </row>
    <row r="22" spans="1:13">
      <c r="A22" s="30" t="s">
        <v>89</v>
      </c>
    </row>
    <row r="23" spans="1:13">
      <c r="A23" s="29" t="s">
        <v>88</v>
      </c>
    </row>
    <row r="25" spans="1:13">
      <c r="A25" s="31" t="s">
        <v>91</v>
      </c>
    </row>
    <row r="27" spans="1:13">
      <c r="B27" s="32" t="s">
        <v>92</v>
      </c>
      <c r="C27" s="23" t="s">
        <v>40</v>
      </c>
      <c r="D27" s="32" t="s">
        <v>93</v>
      </c>
      <c r="E27" s="33"/>
      <c r="F27" s="33">
        <v>6871.4</v>
      </c>
    </row>
    <row r="29" spans="1:13">
      <c r="A29" s="24" t="s">
        <v>356</v>
      </c>
      <c r="B29" s="24"/>
      <c r="C29" s="102"/>
      <c r="D29" s="24"/>
      <c r="E29" s="24"/>
    </row>
    <row r="30" spans="1:13">
      <c r="A30" s="24"/>
      <c r="B30" s="24"/>
      <c r="C30" s="102"/>
      <c r="D30" s="24"/>
      <c r="E30" s="24"/>
    </row>
    <row r="31" spans="1:13">
      <c r="A31" s="77" t="s">
        <v>234</v>
      </c>
      <c r="B31" s="78"/>
      <c r="C31" s="79"/>
      <c r="D31" s="78"/>
      <c r="E31" s="78"/>
      <c r="F31" s="78"/>
      <c r="G31" s="78"/>
      <c r="H31" s="78"/>
      <c r="I31" s="78"/>
      <c r="J31" s="78"/>
      <c r="K31" s="78"/>
      <c r="L31" s="78"/>
      <c r="M31" s="78"/>
    </row>
    <row r="33" spans="2:10">
      <c r="B33" s="32" t="s">
        <v>236</v>
      </c>
      <c r="C33" s="23" t="s">
        <v>40</v>
      </c>
      <c r="D33" s="32" t="s">
        <v>235</v>
      </c>
      <c r="E33" s="33"/>
      <c r="F33" s="33">
        <v>6871.4</v>
      </c>
    </row>
    <row r="36" spans="2:10">
      <c r="B36" s="36" t="s">
        <v>54</v>
      </c>
      <c r="C36" s="23" t="s">
        <v>40</v>
      </c>
      <c r="D36" s="36" t="s">
        <v>54</v>
      </c>
      <c r="E36" s="25"/>
      <c r="F36" s="25">
        <f>SUM(E37:E44)</f>
        <v>13619.4</v>
      </c>
    </row>
    <row r="37" spans="2:10">
      <c r="B37" s="13" t="s">
        <v>85</v>
      </c>
      <c r="E37" s="26">
        <v>3700</v>
      </c>
      <c r="F37" s="26"/>
    </row>
    <row r="38" spans="2:10">
      <c r="B38" s="13" t="s">
        <v>13</v>
      </c>
      <c r="E38" s="26">
        <v>2000</v>
      </c>
      <c r="F38" s="26"/>
    </row>
    <row r="39" spans="2:10">
      <c r="B39" s="13" t="s">
        <v>18</v>
      </c>
      <c r="E39" s="26">
        <v>800</v>
      </c>
      <c r="F39" s="26"/>
      <c r="J39" s="26"/>
    </row>
    <row r="40" spans="2:10">
      <c r="B40" s="13" t="s">
        <v>35</v>
      </c>
      <c r="E40" s="26">
        <v>400</v>
      </c>
      <c r="F40" s="26"/>
      <c r="J40" s="26"/>
    </row>
    <row r="41" spans="2:10">
      <c r="B41" s="13" t="s">
        <v>24</v>
      </c>
      <c r="E41" s="26">
        <v>1200</v>
      </c>
      <c r="F41" s="26"/>
      <c r="J41" s="26"/>
    </row>
    <row r="42" spans="2:10">
      <c r="B42" s="13" t="s">
        <v>86</v>
      </c>
      <c r="E42" s="26">
        <v>1200</v>
      </c>
      <c r="F42" s="26"/>
      <c r="J42" s="26"/>
    </row>
    <row r="43" spans="2:10">
      <c r="B43" s="13" t="s">
        <v>302</v>
      </c>
      <c r="E43" s="26">
        <v>4000</v>
      </c>
      <c r="F43" s="26"/>
      <c r="J43" s="26"/>
    </row>
    <row r="44" spans="2:10">
      <c r="B44" s="13" t="s">
        <v>46</v>
      </c>
      <c r="E44" s="26">
        <f>'Bilancio verifica post rett.'!B18</f>
        <v>319.39999999999998</v>
      </c>
      <c r="F44" s="26"/>
      <c r="J44" s="26"/>
    </row>
    <row r="45" spans="2:10">
      <c r="D45" s="13" t="s">
        <v>55</v>
      </c>
      <c r="E45" s="26">
        <v>1000</v>
      </c>
      <c r="F45" s="26"/>
      <c r="J45" s="26"/>
    </row>
    <row r="46" spans="2:10">
      <c r="D46" s="13" t="s">
        <v>56</v>
      </c>
      <c r="E46" s="26">
        <v>900</v>
      </c>
      <c r="F46" s="26"/>
      <c r="J46" s="27"/>
    </row>
    <row r="47" spans="2:10">
      <c r="D47" s="13" t="s">
        <v>69</v>
      </c>
      <c r="E47" s="26">
        <v>400</v>
      </c>
      <c r="F47" s="26"/>
    </row>
    <row r="48" spans="2:10">
      <c r="D48" s="13" t="s">
        <v>66</v>
      </c>
      <c r="E48" s="26">
        <v>220</v>
      </c>
      <c r="F48" s="26"/>
    </row>
    <row r="49" spans="1:9">
      <c r="D49" s="13" t="s">
        <v>29</v>
      </c>
      <c r="E49" s="26">
        <v>3000</v>
      </c>
      <c r="F49" s="26"/>
    </row>
    <row r="50" spans="1:9">
      <c r="D50" s="13" t="s">
        <v>30</v>
      </c>
      <c r="E50" s="26">
        <v>930</v>
      </c>
      <c r="F50" s="26"/>
    </row>
    <row r="51" spans="1:9">
      <c r="D51" s="13" t="s">
        <v>83</v>
      </c>
      <c r="E51" s="26">
        <v>10</v>
      </c>
      <c r="F51" s="26"/>
    </row>
    <row r="52" spans="1:9">
      <c r="D52" s="24" t="s">
        <v>237</v>
      </c>
      <c r="E52" s="27">
        <v>288</v>
      </c>
      <c r="F52" s="26"/>
    </row>
    <row r="53" spans="1:9">
      <c r="D53" s="24" t="s">
        <v>236</v>
      </c>
      <c r="E53" s="27">
        <v>6871.4</v>
      </c>
    </row>
    <row r="55" spans="1:9">
      <c r="A55" s="13" t="s">
        <v>239</v>
      </c>
      <c r="I55" s="24"/>
    </row>
    <row r="57" spans="1:9">
      <c r="A57" s="117" t="s">
        <v>1</v>
      </c>
      <c r="B57" s="117"/>
      <c r="C57" s="117" t="s">
        <v>2</v>
      </c>
      <c r="D57" s="117"/>
      <c r="E57" s="117" t="s">
        <v>243</v>
      </c>
      <c r="F57" s="117"/>
      <c r="G57" s="117" t="s">
        <v>242</v>
      </c>
      <c r="H57" s="117"/>
    </row>
    <row r="58" spans="1:9">
      <c r="A58" s="113" t="s">
        <v>240</v>
      </c>
      <c r="B58" s="113"/>
      <c r="C58" s="113">
        <v>600</v>
      </c>
      <c r="D58" s="113"/>
      <c r="E58" s="113">
        <v>200</v>
      </c>
      <c r="F58" s="113"/>
      <c r="G58" s="114">
        <v>800</v>
      </c>
      <c r="H58" s="115"/>
    </row>
    <row r="59" spans="1:9">
      <c r="A59" s="113" t="s">
        <v>241</v>
      </c>
      <c r="B59" s="113"/>
      <c r="C59" s="113">
        <v>400</v>
      </c>
      <c r="D59" s="113"/>
      <c r="E59" s="113"/>
      <c r="F59" s="113"/>
      <c r="G59" s="114">
        <v>400</v>
      </c>
      <c r="H59" s="115"/>
    </row>
    <row r="61" spans="1:9">
      <c r="A61" s="13" t="s">
        <v>244</v>
      </c>
    </row>
    <row r="62" spans="1:9">
      <c r="A62" s="23"/>
      <c r="B62" s="23"/>
      <c r="D62" s="23"/>
    </row>
    <row r="63" spans="1:9">
      <c r="A63" s="116"/>
      <c r="B63" s="116"/>
      <c r="C63" s="116"/>
      <c r="D63" s="116"/>
      <c r="E63" s="117" t="s">
        <v>247</v>
      </c>
      <c r="F63" s="117"/>
      <c r="G63" s="117" t="s">
        <v>246</v>
      </c>
      <c r="H63" s="117"/>
    </row>
    <row r="64" spans="1:9">
      <c r="A64" s="112" t="s">
        <v>245</v>
      </c>
      <c r="B64" s="112"/>
      <c r="C64" s="113" t="s">
        <v>248</v>
      </c>
      <c r="D64" s="113"/>
      <c r="E64" s="113">
        <v>100</v>
      </c>
      <c r="F64" s="113"/>
      <c r="G64" s="114"/>
      <c r="H64" s="115"/>
    </row>
    <row r="65" spans="1:8">
      <c r="A65" s="112" t="s">
        <v>243</v>
      </c>
      <c r="B65" s="112"/>
      <c r="C65" s="113" t="s">
        <v>249</v>
      </c>
      <c r="D65" s="113"/>
      <c r="E65" s="113"/>
      <c r="F65" s="113"/>
      <c r="G65" s="114">
        <v>33.33</v>
      </c>
      <c r="H65" s="115"/>
    </row>
    <row r="66" spans="1:8">
      <c r="A66" s="116"/>
      <c r="B66" s="116"/>
      <c r="C66" s="117">
        <v>800</v>
      </c>
      <c r="D66" s="117"/>
      <c r="E66" s="117">
        <v>100</v>
      </c>
      <c r="F66" s="117"/>
      <c r="G66" s="118">
        <v>33.33</v>
      </c>
      <c r="H66" s="119"/>
    </row>
    <row r="68" spans="1:8">
      <c r="A68" s="13" t="s">
        <v>252</v>
      </c>
    </row>
    <row r="70" spans="1:8">
      <c r="A70" s="13" t="s">
        <v>251</v>
      </c>
    </row>
    <row r="71" spans="1:8">
      <c r="A71" s="13" t="s">
        <v>250</v>
      </c>
    </row>
    <row r="73" spans="1:8">
      <c r="A73" s="111" t="s">
        <v>31</v>
      </c>
      <c r="B73" s="111"/>
      <c r="C73" s="23" t="s">
        <v>40</v>
      </c>
      <c r="D73" s="14" t="s">
        <v>148</v>
      </c>
      <c r="E73" s="14">
        <v>7.99</v>
      </c>
    </row>
  </sheetData>
  <mergeCells count="29">
    <mergeCell ref="A57:B57"/>
    <mergeCell ref="A58:B58"/>
    <mergeCell ref="C57:D57"/>
    <mergeCell ref="C58:D58"/>
    <mergeCell ref="C59:D59"/>
    <mergeCell ref="A59:B59"/>
    <mergeCell ref="E57:F57"/>
    <mergeCell ref="E59:F59"/>
    <mergeCell ref="E58:F58"/>
    <mergeCell ref="G57:H57"/>
    <mergeCell ref="G59:H59"/>
    <mergeCell ref="G58:H58"/>
    <mergeCell ref="A63:B63"/>
    <mergeCell ref="C63:D63"/>
    <mergeCell ref="E63:F63"/>
    <mergeCell ref="G63:H63"/>
    <mergeCell ref="A64:B64"/>
    <mergeCell ref="C64:D64"/>
    <mergeCell ref="E64:F64"/>
    <mergeCell ref="G64:H64"/>
    <mergeCell ref="A73:B73"/>
    <mergeCell ref="A65:B65"/>
    <mergeCell ref="C65:D65"/>
    <mergeCell ref="E65:F65"/>
    <mergeCell ref="G65:H65"/>
    <mergeCell ref="A66:B66"/>
    <mergeCell ref="C66:D66"/>
    <mergeCell ref="E66:F66"/>
    <mergeCell ref="G66:H6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election activeCell="G20" sqref="G20:G22"/>
    </sheetView>
  </sheetViews>
  <sheetFormatPr baseColWidth="10" defaultColWidth="10.83203125" defaultRowHeight="17"/>
  <cols>
    <col min="1" max="1" width="34.33203125" style="12" customWidth="1"/>
    <col min="2" max="2" width="15.83203125" style="12" customWidth="1"/>
    <col min="3" max="3" width="25.83203125" style="12" customWidth="1"/>
    <col min="4" max="4" width="15.83203125" style="12" customWidth="1"/>
    <col min="5" max="5" width="2.83203125" style="12" customWidth="1"/>
    <col min="6" max="6" width="34.83203125" style="12" customWidth="1"/>
    <col min="7" max="7" width="19.1640625" style="12" customWidth="1"/>
    <col min="8" max="8" width="10.83203125" style="12"/>
    <col min="9" max="9" width="23.33203125" style="12" bestFit="1" customWidth="1"/>
    <col min="10" max="10" width="14.5" style="12" customWidth="1"/>
    <col min="11" max="16384" width="10.83203125" style="12"/>
  </cols>
  <sheetData>
    <row r="1" spans="1:10">
      <c r="A1" s="106" t="s">
        <v>288</v>
      </c>
      <c r="B1" s="106"/>
      <c r="C1" s="106"/>
      <c r="D1" s="106"/>
      <c r="F1" s="106" t="s">
        <v>289</v>
      </c>
      <c r="G1" s="106"/>
    </row>
    <row r="2" spans="1:10">
      <c r="A2" s="107" t="s">
        <v>38</v>
      </c>
      <c r="B2" s="107"/>
      <c r="C2" s="107" t="s">
        <v>39</v>
      </c>
      <c r="D2" s="107"/>
      <c r="F2" s="58" t="s">
        <v>253</v>
      </c>
      <c r="G2" s="89"/>
    </row>
    <row r="3" spans="1:10">
      <c r="A3" s="4" t="s">
        <v>5</v>
      </c>
      <c r="B3" s="81">
        <f>6000-'4. Scritture di conferimento'!E12</f>
        <v>3000</v>
      </c>
      <c r="C3" s="4"/>
      <c r="D3" s="81"/>
      <c r="F3" s="58" t="s">
        <v>309</v>
      </c>
      <c r="G3" s="89">
        <v>8000</v>
      </c>
    </row>
    <row r="4" spans="1:10">
      <c r="A4" s="4" t="s">
        <v>307</v>
      </c>
      <c r="B4" s="81">
        <f>-2000+'4. Scritture di conferimento'!E4</f>
        <v>-1000</v>
      </c>
      <c r="C4" s="4" t="s">
        <v>305</v>
      </c>
      <c r="D4" s="82">
        <f>3300+G23+'4. Scritture di conferimento'!E20</f>
        <v>9621</v>
      </c>
      <c r="F4" s="58" t="s">
        <v>310</v>
      </c>
      <c r="G4" s="89">
        <f>'Bilancio verifica post rett.'!G4</f>
        <v>3200</v>
      </c>
    </row>
    <row r="5" spans="1:10">
      <c r="A5" s="4"/>
      <c r="B5" s="82">
        <f>SUM(B3:B4)</f>
        <v>2000</v>
      </c>
      <c r="C5" s="4"/>
      <c r="D5" s="81"/>
      <c r="F5" s="83" t="s">
        <v>290</v>
      </c>
      <c r="G5" s="88">
        <f>SUM(G3:G4)</f>
        <v>11200</v>
      </c>
    </row>
    <row r="6" spans="1:10">
      <c r="A6" s="4" t="s">
        <v>13</v>
      </c>
      <c r="B6" s="81">
        <f>1700-'4. Scritture di conferimento'!E13</f>
        <v>0</v>
      </c>
      <c r="C6" s="4"/>
      <c r="D6" s="81"/>
      <c r="F6" s="58" t="s">
        <v>254</v>
      </c>
      <c r="G6" s="89"/>
    </row>
    <row r="7" spans="1:10">
      <c r="A7" s="4" t="s">
        <v>16</v>
      </c>
      <c r="B7" s="81">
        <f>-900+'4. Scritture di conferimento'!E5</f>
        <v>0</v>
      </c>
      <c r="C7" s="4"/>
      <c r="D7" s="81"/>
      <c r="F7" s="58" t="s">
        <v>323</v>
      </c>
      <c r="G7" s="89">
        <v>1500</v>
      </c>
    </row>
    <row r="8" spans="1:10">
      <c r="A8" s="4"/>
      <c r="B8" s="82">
        <f>SUM(B6:B7)</f>
        <v>0</v>
      </c>
      <c r="C8" s="4"/>
      <c r="D8" s="81"/>
      <c r="F8" s="58" t="s">
        <v>311</v>
      </c>
      <c r="G8" s="89">
        <v>1000</v>
      </c>
    </row>
    <row r="9" spans="1:10">
      <c r="A9" s="4" t="s">
        <v>18</v>
      </c>
      <c r="B9" s="81">
        <f>1200-'4. Scritture di conferimento'!E14</f>
        <v>600</v>
      </c>
      <c r="C9" s="4" t="s">
        <v>29</v>
      </c>
      <c r="D9" s="82">
        <f>3422-'4. Scritture di conferimento'!E8</f>
        <v>422</v>
      </c>
      <c r="F9" s="58" t="s">
        <v>324</v>
      </c>
      <c r="G9" s="89">
        <v>500</v>
      </c>
      <c r="I9" s="98" t="s">
        <v>255</v>
      </c>
      <c r="J9" s="99">
        <f>G18</f>
        <v>7180</v>
      </c>
    </row>
    <row r="10" spans="1:10">
      <c r="A10" s="4" t="s">
        <v>308</v>
      </c>
      <c r="B10" s="81">
        <f>-450+'4. Scritture di conferimento'!E6</f>
        <v>-50</v>
      </c>
      <c r="C10" s="4" t="s">
        <v>30</v>
      </c>
      <c r="D10" s="82">
        <f>1940-'4. Scritture di conferimento'!E9-'4. Scritture di conferimento'!E10</f>
        <v>1000</v>
      </c>
      <c r="F10" s="58" t="s">
        <v>325</v>
      </c>
      <c r="G10" s="89">
        <v>1600</v>
      </c>
      <c r="I10" s="12" t="s">
        <v>327</v>
      </c>
      <c r="J10" s="12">
        <f>100+120+10</f>
        <v>230</v>
      </c>
    </row>
    <row r="11" spans="1:10">
      <c r="A11" s="4"/>
      <c r="B11" s="82">
        <f>SUM(B9:B10)</f>
        <v>550</v>
      </c>
      <c r="C11" s="4" t="s">
        <v>330</v>
      </c>
      <c r="D11" s="82">
        <f>J13</f>
        <v>1778.3999999999999</v>
      </c>
      <c r="F11" s="58" t="s">
        <v>315</v>
      </c>
      <c r="G11" s="89">
        <v>1000</v>
      </c>
      <c r="I11" s="12" t="s">
        <v>328</v>
      </c>
    </row>
    <row r="12" spans="1:10">
      <c r="A12" s="4"/>
      <c r="B12" s="82"/>
      <c r="C12" s="4"/>
      <c r="D12" s="82"/>
      <c r="F12" s="58" t="s">
        <v>65</v>
      </c>
      <c r="G12" s="89">
        <v>120</v>
      </c>
      <c r="I12" s="98" t="s">
        <v>329</v>
      </c>
      <c r="J12" s="100">
        <f>J9+J10</f>
        <v>7410</v>
      </c>
    </row>
    <row r="13" spans="1:10">
      <c r="A13" s="101" t="s">
        <v>92</v>
      </c>
      <c r="B13" s="82">
        <f>'4. Scritture di conferimento'!E11</f>
        <v>6871.4</v>
      </c>
      <c r="C13" s="4"/>
      <c r="D13" s="82"/>
      <c r="F13" s="58" t="s">
        <v>326</v>
      </c>
      <c r="G13" s="89">
        <f>'Bilancio verifica post rett.'!G13</f>
        <v>-1700</v>
      </c>
      <c r="I13" s="97">
        <v>0.24</v>
      </c>
      <c r="J13" s="94">
        <f>J12*I13</f>
        <v>1778.3999999999999</v>
      </c>
    </row>
    <row r="14" spans="1:10">
      <c r="A14" s="4"/>
      <c r="B14" s="82"/>
      <c r="C14" s="4"/>
      <c r="D14" s="82"/>
      <c r="F14" s="83" t="s">
        <v>291</v>
      </c>
      <c r="G14" s="88">
        <f>SUM(G7:G13)</f>
        <v>4020</v>
      </c>
    </row>
    <row r="15" spans="1:10">
      <c r="A15" s="4" t="s">
        <v>35</v>
      </c>
      <c r="B15" s="82">
        <f>2000-'4. Scritture di conferimento'!E15</f>
        <v>1600</v>
      </c>
      <c r="C15" s="4"/>
      <c r="D15" s="82"/>
      <c r="F15" s="83"/>
      <c r="G15" s="88"/>
    </row>
    <row r="16" spans="1:10">
      <c r="A16" s="4" t="s">
        <v>24</v>
      </c>
      <c r="B16" s="82">
        <f>1200-'4. Scritture di conferimento'!E16</f>
        <v>0</v>
      </c>
      <c r="C16" s="4"/>
      <c r="D16" s="81"/>
      <c r="F16" s="83" t="s">
        <v>277</v>
      </c>
      <c r="G16" s="88">
        <f>G5-G14</f>
        <v>7180</v>
      </c>
    </row>
    <row r="17" spans="1:7">
      <c r="A17" s="4" t="s">
        <v>25</v>
      </c>
      <c r="B17" s="81">
        <f>2000-'4. Scritture di conferimento'!E17</f>
        <v>800</v>
      </c>
      <c r="C17" s="4"/>
      <c r="D17" s="81"/>
      <c r="F17" s="58"/>
      <c r="G17" s="89"/>
    </row>
    <row r="18" spans="1:7">
      <c r="A18" s="4" t="s">
        <v>26</v>
      </c>
      <c r="B18" s="81">
        <f>-220+'4. Scritture di conferimento'!E7</f>
        <v>0</v>
      </c>
      <c r="C18" s="4"/>
      <c r="D18" s="81"/>
      <c r="F18" s="83" t="s">
        <v>255</v>
      </c>
      <c r="G18" s="88">
        <f>G16</f>
        <v>7180</v>
      </c>
    </row>
    <row r="19" spans="1:7">
      <c r="A19" s="4"/>
      <c r="B19" s="82">
        <f>SUM(B17:B18)</f>
        <v>800</v>
      </c>
      <c r="C19" s="4"/>
      <c r="D19" s="81"/>
      <c r="F19" s="58" t="s">
        <v>278</v>
      </c>
      <c r="G19" s="89"/>
    </row>
    <row r="20" spans="1:7">
      <c r="A20" s="4" t="s">
        <v>302</v>
      </c>
      <c r="B20" s="82">
        <f>5000-'4. Scritture di conferimento'!E18</f>
        <v>1000</v>
      </c>
      <c r="C20" s="4"/>
      <c r="D20" s="81"/>
      <c r="F20" s="58" t="s">
        <v>306</v>
      </c>
      <c r="G20" s="89">
        <f>-24+29+2.4</f>
        <v>7.4</v>
      </c>
    </row>
    <row r="21" spans="1:7">
      <c r="A21" s="4" t="s">
        <v>27</v>
      </c>
      <c r="B21" s="82">
        <f>312-24+29+2.4-'4. Scritture di conferimento'!E19</f>
        <v>0</v>
      </c>
      <c r="C21" s="4"/>
      <c r="D21" s="81"/>
      <c r="F21" s="58" t="s">
        <v>148</v>
      </c>
      <c r="G21" s="89"/>
    </row>
    <row r="22" spans="1:7">
      <c r="A22" s="3" t="s">
        <v>28</v>
      </c>
      <c r="B22" s="82">
        <f>B5+B8+B11+B15+B16+B19+B20+B21+B13</f>
        <v>12821.4</v>
      </c>
      <c r="C22" s="3" t="s">
        <v>32</v>
      </c>
      <c r="D22" s="82">
        <f>SUM(D4:D21)</f>
        <v>12821.4</v>
      </c>
      <c r="F22" s="58" t="s">
        <v>287</v>
      </c>
      <c r="G22" s="89">
        <f>-J13</f>
        <v>-1778.3999999999999</v>
      </c>
    </row>
    <row r="23" spans="1:7">
      <c r="A23" s="92" t="s">
        <v>286</v>
      </c>
      <c r="F23" s="83" t="s">
        <v>279</v>
      </c>
      <c r="G23" s="88">
        <f>G18+G20+G22+G21</f>
        <v>5409</v>
      </c>
    </row>
    <row r="25" spans="1:7">
      <c r="A25" s="92"/>
      <c r="B25" s="94">
        <f>D22-B22</f>
        <v>0</v>
      </c>
      <c r="D25" s="94"/>
    </row>
    <row r="33" spans="5:5">
      <c r="E33" s="93"/>
    </row>
    <row r="34" spans="5:5">
      <c r="E34" s="93"/>
    </row>
    <row r="35" spans="5:5">
      <c r="E35" s="93"/>
    </row>
    <row r="36" spans="5:5">
      <c r="E36" s="93"/>
    </row>
  </sheetData>
  <mergeCells count="4">
    <mergeCell ref="A1:D1"/>
    <mergeCell ref="F1:G1"/>
    <mergeCell ref="A2:B2"/>
    <mergeCell ref="C2:D2"/>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K41"/>
  <sheetViews>
    <sheetView workbookViewId="0">
      <selection sqref="A1:F1"/>
    </sheetView>
  </sheetViews>
  <sheetFormatPr baseColWidth="10" defaultColWidth="10.83203125" defaultRowHeight="16"/>
  <cols>
    <col min="1" max="1" width="10.83203125" style="22"/>
    <col min="2" max="2" width="35.83203125" style="22" customWidth="1"/>
    <col min="3" max="3" width="8.33203125" style="22" bestFit="1" customWidth="1"/>
    <col min="4" max="4" width="36.1640625" style="22" customWidth="1"/>
    <col min="5" max="5" width="11.83203125" style="22" bestFit="1" customWidth="1"/>
    <col min="6" max="6" width="29.1640625" style="22" customWidth="1"/>
    <col min="7" max="16384" width="10.83203125" style="22"/>
  </cols>
  <sheetData>
    <row r="1" spans="1:11">
      <c r="A1" s="120" t="s">
        <v>357</v>
      </c>
      <c r="B1" s="120"/>
      <c r="C1" s="120"/>
      <c r="D1" s="120"/>
      <c r="E1" s="120"/>
      <c r="F1" s="120"/>
      <c r="G1" s="91"/>
      <c r="H1" s="91"/>
      <c r="I1" s="91"/>
      <c r="J1" s="91"/>
      <c r="K1" s="91"/>
    </row>
    <row r="2" spans="1:11">
      <c r="B2" s="105"/>
      <c r="C2" s="105"/>
      <c r="D2" s="105"/>
      <c r="E2" s="105"/>
      <c r="F2" s="105"/>
      <c r="G2" s="105"/>
      <c r="H2" s="105"/>
      <c r="I2" s="105"/>
      <c r="J2" s="105"/>
      <c r="K2" s="105"/>
    </row>
    <row r="3" spans="1:11" ht="17">
      <c r="B3" s="14" t="s">
        <v>303</v>
      </c>
      <c r="C3" s="23" t="s">
        <v>40</v>
      </c>
      <c r="D3" s="14" t="s">
        <v>54</v>
      </c>
      <c r="E3" s="25"/>
      <c r="F3" s="25">
        <f>SUM(E4:E10)</f>
        <v>7498.4</v>
      </c>
    </row>
    <row r="4" spans="1:11" ht="17">
      <c r="B4" s="13"/>
      <c r="C4" s="23"/>
      <c r="D4" s="13" t="s">
        <v>340</v>
      </c>
      <c r="E4" s="95">
        <f>'Bilancio verifica post conf'!G7</f>
        <v>1500</v>
      </c>
      <c r="F4" s="95"/>
    </row>
    <row r="5" spans="1:11" ht="17">
      <c r="B5" s="13"/>
      <c r="C5" s="23"/>
      <c r="D5" s="13" t="s">
        <v>311</v>
      </c>
      <c r="E5" s="95">
        <f>'Bilancio verifica post conf'!G8</f>
        <v>1000</v>
      </c>
      <c r="F5" s="95"/>
    </row>
    <row r="6" spans="1:11" ht="17">
      <c r="B6" s="13"/>
      <c r="C6" s="23"/>
      <c r="D6" s="13" t="s">
        <v>324</v>
      </c>
      <c r="E6" s="26">
        <f>'Bilancio verifica post conf'!G9</f>
        <v>500</v>
      </c>
      <c r="F6" s="26"/>
    </row>
    <row r="7" spans="1:11" ht="17">
      <c r="D7" s="42" t="s">
        <v>322</v>
      </c>
      <c r="E7" s="26">
        <f>'Bilancio verifica post conf'!G10</f>
        <v>1600</v>
      </c>
      <c r="F7" s="13"/>
    </row>
    <row r="8" spans="1:11" ht="17">
      <c r="D8" s="42" t="s">
        <v>315</v>
      </c>
      <c r="E8" s="96">
        <f>'Bilancio verifica post conf'!G11</f>
        <v>1000</v>
      </c>
      <c r="F8" s="13"/>
    </row>
    <row r="9" spans="1:11" ht="17">
      <c r="D9" s="42" t="s">
        <v>65</v>
      </c>
      <c r="E9" s="96">
        <f>'Bilancio verifica post conf'!G12</f>
        <v>120</v>
      </c>
      <c r="F9" s="13"/>
    </row>
    <row r="10" spans="1:11" ht="17">
      <c r="D10" s="13" t="s">
        <v>287</v>
      </c>
      <c r="E10" s="26">
        <f>-'Bilancio verifica post conf'!G22</f>
        <v>1778.3999999999999</v>
      </c>
      <c r="F10" s="13"/>
    </row>
    <row r="11" spans="1:11" ht="17">
      <c r="D11" s="13"/>
      <c r="E11" s="13"/>
      <c r="F11" s="13"/>
    </row>
    <row r="12" spans="1:11" ht="17">
      <c r="B12" s="14" t="s">
        <v>54</v>
      </c>
      <c r="C12" s="23" t="s">
        <v>40</v>
      </c>
      <c r="D12" s="14" t="s">
        <v>303</v>
      </c>
      <c r="E12" s="25"/>
      <c r="F12" s="25">
        <f>SUM(E13:E16)</f>
        <v>12907.4</v>
      </c>
      <c r="H12" s="90"/>
    </row>
    <row r="13" spans="1:11" ht="17">
      <c r="B13" s="42" t="s">
        <v>341</v>
      </c>
      <c r="D13" s="13"/>
      <c r="E13" s="96">
        <f>'Bilancio verifica post conf'!G3</f>
        <v>8000</v>
      </c>
      <c r="F13" s="26"/>
    </row>
    <row r="14" spans="1:11" ht="17">
      <c r="B14" s="42" t="s">
        <v>342</v>
      </c>
      <c r="D14" s="13"/>
      <c r="E14" s="96">
        <f>-'Bilancio verifica post conf'!G13</f>
        <v>1700</v>
      </c>
      <c r="F14" s="26"/>
    </row>
    <row r="15" spans="1:11" ht="17">
      <c r="B15" s="42" t="s">
        <v>310</v>
      </c>
      <c r="D15" s="13"/>
      <c r="E15" s="96">
        <f>'Bilancio verifica post conf'!G4</f>
        <v>3200</v>
      </c>
      <c r="F15" s="26"/>
    </row>
    <row r="16" spans="1:11" ht="17">
      <c r="B16" s="42" t="s">
        <v>41</v>
      </c>
      <c r="D16" s="13"/>
      <c r="E16" s="96">
        <f>'Bilancio verifica post rett.'!G20</f>
        <v>7.4</v>
      </c>
      <c r="F16" s="26"/>
    </row>
    <row r="17" spans="2:7" ht="17">
      <c r="D17" s="13"/>
      <c r="E17" s="26"/>
      <c r="F17" s="13"/>
    </row>
    <row r="18" spans="2:7" ht="17">
      <c r="B18" s="14" t="s">
        <v>303</v>
      </c>
      <c r="C18" s="23" t="s">
        <v>40</v>
      </c>
      <c r="D18" s="14" t="s">
        <v>348</v>
      </c>
      <c r="E18" s="25"/>
      <c r="F18" s="25">
        <f>F12-F3</f>
        <v>5409</v>
      </c>
    </row>
    <row r="20" spans="2:7" ht="17">
      <c r="B20" s="14" t="s">
        <v>300</v>
      </c>
      <c r="C20" s="23" t="s">
        <v>40</v>
      </c>
      <c r="D20" s="14" t="s">
        <v>54</v>
      </c>
      <c r="E20" s="25"/>
      <c r="F20" s="25">
        <f>SUM(E21:E29)</f>
        <v>13871.4</v>
      </c>
    </row>
    <row r="21" spans="2:7" ht="17">
      <c r="B21" s="13"/>
      <c r="C21" s="23"/>
      <c r="D21" s="13" t="s">
        <v>332</v>
      </c>
      <c r="E21" s="26">
        <f>'Bilancio verifica post rett.'!B3-'4. Scritture di conferimento'!E12</f>
        <v>3000</v>
      </c>
      <c r="F21" s="26"/>
    </row>
    <row r="22" spans="2:7" ht="17">
      <c r="B22" s="13"/>
      <c r="C22" s="23"/>
      <c r="D22" s="13" t="s">
        <v>13</v>
      </c>
      <c r="E22" s="26">
        <f>'Bilancio verifica post rett.'!B6-'4. Scritture di conferimento'!E13</f>
        <v>0</v>
      </c>
      <c r="F22" s="26"/>
    </row>
    <row r="23" spans="2:7" ht="17">
      <c r="B23" s="13"/>
      <c r="C23" s="23"/>
      <c r="D23" s="13" t="s">
        <v>18</v>
      </c>
      <c r="E23" s="26">
        <f>'Bilancio verifica post rett.'!B9-'4. Scritture di conferimento'!E14</f>
        <v>600</v>
      </c>
      <c r="F23" s="26"/>
    </row>
    <row r="24" spans="2:7" ht="17">
      <c r="B24" s="13"/>
      <c r="C24" s="23"/>
      <c r="D24" s="13" t="s">
        <v>339</v>
      </c>
      <c r="E24" s="26">
        <f>'Bilancio verifica post conf'!B13</f>
        <v>6871.4</v>
      </c>
      <c r="F24" s="26"/>
    </row>
    <row r="25" spans="2:7" ht="17">
      <c r="B25" s="13"/>
      <c r="C25" s="23"/>
      <c r="D25" s="13" t="s">
        <v>333</v>
      </c>
      <c r="E25" s="26">
        <f>'Bilancio verifica post rett.'!B12-'4. Scritture di conferimento'!E15</f>
        <v>1600</v>
      </c>
      <c r="F25" s="26"/>
    </row>
    <row r="26" spans="2:7" ht="17">
      <c r="B26" s="13"/>
      <c r="C26" s="23"/>
      <c r="D26" s="13" t="s">
        <v>334</v>
      </c>
      <c r="E26" s="26">
        <f>'Bilancio verifica post rett.'!B13-'4. Scritture di conferimento'!E16</f>
        <v>0</v>
      </c>
      <c r="F26" s="26"/>
    </row>
    <row r="27" spans="2:7" ht="17">
      <c r="B27" s="13"/>
      <c r="C27" s="23"/>
      <c r="D27" s="13" t="s">
        <v>25</v>
      </c>
      <c r="E27" s="26">
        <f>'Bilancio verifica post rett.'!B14-'4. Scritture di conferimento'!E17</f>
        <v>800</v>
      </c>
      <c r="F27" s="26"/>
    </row>
    <row r="28" spans="2:7" ht="17">
      <c r="B28" s="13"/>
      <c r="C28" s="23"/>
      <c r="D28" s="13" t="s">
        <v>302</v>
      </c>
      <c r="E28" s="26">
        <f>'Bilancio verifica post rett.'!B17-'4. Scritture di conferimento'!E18</f>
        <v>1000</v>
      </c>
      <c r="F28" s="26"/>
    </row>
    <row r="29" spans="2:7" ht="17">
      <c r="B29" s="13"/>
      <c r="C29" s="23"/>
      <c r="D29" s="13" t="s">
        <v>46</v>
      </c>
      <c r="E29" s="26">
        <f>'Bilancio verifica post rett.'!B18-'4. Scritture di conferimento'!E19</f>
        <v>0</v>
      </c>
      <c r="F29" s="26"/>
    </row>
    <row r="30" spans="2:7" ht="17">
      <c r="B30" s="13"/>
      <c r="C30" s="23"/>
      <c r="D30" s="13"/>
      <c r="E30" s="26"/>
      <c r="F30" s="26"/>
    </row>
    <row r="31" spans="2:7" ht="17">
      <c r="B31" s="14" t="s">
        <v>54</v>
      </c>
      <c r="C31" s="23" t="s">
        <v>40</v>
      </c>
      <c r="D31" s="14" t="s">
        <v>301</v>
      </c>
      <c r="E31" s="25"/>
      <c r="F31" s="25">
        <f>SUM(E32:E38)</f>
        <v>13871.4</v>
      </c>
      <c r="G31" s="90"/>
    </row>
    <row r="32" spans="2:7" ht="17">
      <c r="B32" s="13" t="s">
        <v>335</v>
      </c>
      <c r="C32" s="23"/>
      <c r="D32" s="13"/>
      <c r="E32" s="26">
        <f>-('Bilancio verifica post rett.'!B4+'4. Scritture di conferimento'!E4)</f>
        <v>1000</v>
      </c>
      <c r="F32" s="26"/>
    </row>
    <row r="33" spans="2:6" ht="17">
      <c r="B33" s="13" t="s">
        <v>338</v>
      </c>
      <c r="C33" s="23"/>
      <c r="D33" s="13"/>
      <c r="E33" s="26">
        <f>-('Bilancio verifica post rett.'!B7+'4. Scritture di conferimento'!E5)</f>
        <v>0</v>
      </c>
      <c r="F33" s="26"/>
    </row>
    <row r="34" spans="2:6" ht="17">
      <c r="B34" s="13" t="s">
        <v>336</v>
      </c>
      <c r="C34" s="23"/>
      <c r="D34" s="13"/>
      <c r="E34" s="26">
        <f>-('Bilancio verifica post rett.'!B10+'4. Scritture di conferimento'!E6)</f>
        <v>50</v>
      </c>
      <c r="F34" s="26"/>
    </row>
    <row r="35" spans="2:6" ht="17">
      <c r="B35" s="13" t="s">
        <v>337</v>
      </c>
      <c r="C35" s="23"/>
      <c r="D35" s="13"/>
      <c r="E35" s="26">
        <f>-('Bilancio verifica post rett.'!B15+'4. Scritture di conferimento'!E7)</f>
        <v>0</v>
      </c>
      <c r="F35" s="26"/>
    </row>
    <row r="36" spans="2:6" ht="17">
      <c r="B36" s="13" t="s">
        <v>305</v>
      </c>
      <c r="C36" s="23"/>
      <c r="D36" s="13"/>
      <c r="E36" s="26">
        <f>'Bilancio verifica post conf'!D4</f>
        <v>9621</v>
      </c>
      <c r="F36" s="26"/>
    </row>
    <row r="37" spans="2:6" ht="17">
      <c r="B37" s="13" t="s">
        <v>29</v>
      </c>
      <c r="C37" s="23"/>
      <c r="D37" s="13"/>
      <c r="E37" s="26">
        <v>422</v>
      </c>
      <c r="F37" s="26"/>
    </row>
    <row r="38" spans="2:6" ht="17">
      <c r="B38" s="13" t="s">
        <v>30</v>
      </c>
      <c r="C38" s="23"/>
      <c r="D38" s="13"/>
      <c r="E38" s="26">
        <f>'Bilancio verifica post conf'!D10+'Bilancio verifica post conf'!D11</f>
        <v>2778.3999999999996</v>
      </c>
      <c r="F38" s="26"/>
    </row>
    <row r="39" spans="2:6" ht="17">
      <c r="B39" s="13"/>
      <c r="C39" s="23"/>
      <c r="D39" s="13"/>
      <c r="E39" s="26"/>
      <c r="F39" s="26"/>
    </row>
    <row r="40" spans="2:6" ht="17">
      <c r="B40" s="13"/>
      <c r="C40" s="23"/>
      <c r="D40" s="13"/>
      <c r="E40" s="26"/>
      <c r="F40" s="26"/>
    </row>
    <row r="41" spans="2:6" ht="17">
      <c r="D41" s="13"/>
      <c r="E41" s="26"/>
      <c r="F41" s="13"/>
    </row>
  </sheetData>
  <mergeCells count="1">
    <mergeCell ref="A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G25"/>
  <sheetViews>
    <sheetView workbookViewId="0">
      <selection sqref="A1:G1"/>
    </sheetView>
  </sheetViews>
  <sheetFormatPr baseColWidth="10" defaultColWidth="10.83203125" defaultRowHeight="16"/>
  <cols>
    <col min="1" max="1" width="23.5" style="22" bestFit="1" customWidth="1"/>
    <col min="2" max="2" width="16.6640625" style="22" customWidth="1"/>
    <col min="3" max="3" width="28.5" style="22" bestFit="1" customWidth="1"/>
    <col min="4" max="4" width="13.1640625" style="22" bestFit="1" customWidth="1"/>
    <col min="5" max="5" width="10.83203125" style="22"/>
    <col min="6" max="6" width="33.1640625" style="22" bestFit="1" customWidth="1"/>
    <col min="7" max="7" width="13.1640625" style="22" customWidth="1"/>
    <col min="8" max="16384" width="10.83203125" style="22"/>
  </cols>
  <sheetData>
    <row r="1" spans="1:7">
      <c r="A1" s="120" t="s">
        <v>285</v>
      </c>
      <c r="B1" s="120"/>
      <c r="C1" s="120"/>
      <c r="D1" s="120"/>
      <c r="E1" s="120"/>
      <c r="F1" s="120"/>
      <c r="G1" s="120"/>
    </row>
    <row r="2" spans="1:7">
      <c r="A2" s="121" t="s">
        <v>283</v>
      </c>
      <c r="B2" s="121"/>
      <c r="C2" s="121"/>
      <c r="D2" s="121"/>
      <c r="E2" s="121"/>
      <c r="F2" s="121"/>
      <c r="G2" s="121"/>
    </row>
    <row r="3" spans="1:7">
      <c r="A3" s="122" t="s">
        <v>284</v>
      </c>
      <c r="B3" s="122"/>
      <c r="C3" s="122"/>
      <c r="D3" s="122"/>
      <c r="E3" s="122"/>
      <c r="F3" s="122"/>
      <c r="G3" s="122"/>
    </row>
    <row r="4" spans="1:7">
      <c r="A4" s="91"/>
      <c r="B4" s="91"/>
      <c r="C4" s="91"/>
      <c r="D4" s="91"/>
      <c r="E4" s="91"/>
      <c r="F4" s="91"/>
      <c r="G4" s="91"/>
    </row>
    <row r="5" spans="1:7" ht="17">
      <c r="A5" s="106" t="s">
        <v>281</v>
      </c>
      <c r="B5" s="106"/>
      <c r="C5" s="106"/>
      <c r="D5" s="106"/>
      <c r="F5" s="106" t="s">
        <v>282</v>
      </c>
      <c r="G5" s="106"/>
    </row>
    <row r="6" spans="1:7" ht="17">
      <c r="A6" s="123" t="s">
        <v>38</v>
      </c>
      <c r="B6" s="123"/>
      <c r="C6" s="123" t="s">
        <v>39</v>
      </c>
      <c r="D6" s="123"/>
      <c r="F6" s="124"/>
      <c r="G6" s="124"/>
    </row>
    <row r="7" spans="1:7" ht="17">
      <c r="A7" s="58" t="s">
        <v>256</v>
      </c>
      <c r="B7" s="89">
        <v>0</v>
      </c>
      <c r="C7" s="58" t="s">
        <v>268</v>
      </c>
      <c r="D7" s="89"/>
      <c r="F7" s="58"/>
      <c r="G7" s="89"/>
    </row>
    <row r="8" spans="1:7" ht="17">
      <c r="A8" s="58"/>
      <c r="B8" s="89"/>
      <c r="C8" s="58" t="s">
        <v>269</v>
      </c>
      <c r="D8" s="89">
        <f>'Bilancio verifica post conf'!D4-'6. Schemi di bilancio'!D9-'6. Schemi di bilancio'!D10</f>
        <v>3300</v>
      </c>
      <c r="F8" s="58" t="s">
        <v>253</v>
      </c>
      <c r="G8" s="89">
        <f>'Bilancio verifica post conf'!G5</f>
        <v>11200</v>
      </c>
    </row>
    <row r="9" spans="1:7" ht="17">
      <c r="A9" s="58"/>
      <c r="B9" s="89"/>
      <c r="C9" s="83" t="s">
        <v>304</v>
      </c>
      <c r="D9" s="88">
        <v>912</v>
      </c>
      <c r="F9" s="58"/>
      <c r="G9" s="89"/>
    </row>
    <row r="10" spans="1:7" ht="17">
      <c r="A10" s="58" t="s">
        <v>257</v>
      </c>
      <c r="B10" s="89"/>
      <c r="C10" s="58" t="s">
        <v>270</v>
      </c>
      <c r="D10" s="89">
        <f>'Bilancio verifica post conf'!G23</f>
        <v>5409</v>
      </c>
      <c r="F10" s="58" t="s">
        <v>254</v>
      </c>
      <c r="G10" s="89">
        <f>'Bilancio verifica post conf'!G14</f>
        <v>4020</v>
      </c>
    </row>
    <row r="11" spans="1:7" ht="17">
      <c r="A11" s="58" t="s">
        <v>258</v>
      </c>
      <c r="B11" s="89"/>
      <c r="C11" s="58" t="s">
        <v>271</v>
      </c>
      <c r="D11" s="89">
        <f>SUM(D8:D10)</f>
        <v>9621</v>
      </c>
      <c r="F11" s="58"/>
      <c r="G11" s="89"/>
    </row>
    <row r="12" spans="1:7" ht="17">
      <c r="A12" s="58" t="s">
        <v>259</v>
      </c>
      <c r="B12" s="89">
        <f>'Bilancio verifica post conf'!B5+'Bilancio verifica post conf'!B11</f>
        <v>2550</v>
      </c>
      <c r="C12" s="58"/>
      <c r="D12" s="89"/>
      <c r="F12" s="58" t="s">
        <v>277</v>
      </c>
      <c r="G12" s="89">
        <f>G8-G10</f>
        <v>7180</v>
      </c>
    </row>
    <row r="13" spans="1:7" ht="17">
      <c r="A13" s="58" t="s">
        <v>266</v>
      </c>
      <c r="B13" s="89"/>
      <c r="C13" s="58"/>
      <c r="D13" s="89"/>
      <c r="F13" s="58"/>
      <c r="G13" s="89"/>
    </row>
    <row r="14" spans="1:7" ht="17">
      <c r="A14" s="58" t="s">
        <v>267</v>
      </c>
      <c r="B14" s="89"/>
      <c r="C14" s="58" t="s">
        <v>273</v>
      </c>
      <c r="D14" s="89">
        <f>'Bilancio verifica post conf'!D9</f>
        <v>422</v>
      </c>
      <c r="F14" s="58"/>
      <c r="G14" s="89"/>
    </row>
    <row r="15" spans="1:7" ht="17">
      <c r="A15" s="83" t="s">
        <v>280</v>
      </c>
      <c r="B15" s="88">
        <f>'Bilancio verifica post conf'!B13</f>
        <v>6871.4</v>
      </c>
      <c r="C15" s="58"/>
      <c r="D15" s="89"/>
      <c r="F15" s="58" t="s">
        <v>255</v>
      </c>
      <c r="G15" s="89">
        <f>G12</f>
        <v>7180</v>
      </c>
    </row>
    <row r="16" spans="1:7" ht="17">
      <c r="A16" s="58" t="s">
        <v>260</v>
      </c>
      <c r="B16" s="89">
        <f>SUM(B10:B15)</f>
        <v>9421.4</v>
      </c>
      <c r="C16" s="58" t="s">
        <v>272</v>
      </c>
      <c r="D16" s="89"/>
      <c r="F16" s="58"/>
      <c r="G16" s="89"/>
    </row>
    <row r="17" spans="1:7" ht="17">
      <c r="A17" s="58"/>
      <c r="B17" s="89"/>
      <c r="C17" s="58" t="s">
        <v>274</v>
      </c>
      <c r="D17" s="89">
        <f>'Bilancio verifica post conf'!D10</f>
        <v>1000</v>
      </c>
      <c r="F17" s="58" t="s">
        <v>278</v>
      </c>
      <c r="G17" s="89">
        <f>'Bilancio verifica post conf'!G22+'Bilancio verifica post conf'!G20</f>
        <v>-1770.9999999999998</v>
      </c>
    </row>
    <row r="18" spans="1:7" ht="17">
      <c r="A18" s="58" t="s">
        <v>261</v>
      </c>
      <c r="B18" s="89"/>
      <c r="C18" s="58" t="s">
        <v>275</v>
      </c>
      <c r="D18" s="89">
        <f>'Bilancio verifica post conf'!D11</f>
        <v>1778.3999999999999</v>
      </c>
      <c r="F18" s="58"/>
      <c r="G18" s="89"/>
    </row>
    <row r="19" spans="1:7" ht="17">
      <c r="A19" s="58" t="s">
        <v>265</v>
      </c>
      <c r="B19" s="89">
        <f>'Bilancio verifica post conf'!B15</f>
        <v>1600</v>
      </c>
      <c r="C19" s="58" t="s">
        <v>276</v>
      </c>
      <c r="D19" s="89">
        <f>SUM(D17:D18)</f>
        <v>2778.3999999999996</v>
      </c>
      <c r="F19" s="83" t="s">
        <v>279</v>
      </c>
      <c r="G19" s="88">
        <f>G15+G17</f>
        <v>5409</v>
      </c>
    </row>
    <row r="20" spans="1:7" ht="17">
      <c r="A20" s="58" t="s">
        <v>262</v>
      </c>
      <c r="B20" s="89">
        <f>'Bilancio verifica post conf'!B17</f>
        <v>800</v>
      </c>
      <c r="C20" s="58"/>
      <c r="D20" s="89"/>
      <c r="F20" s="42"/>
      <c r="G20" s="85"/>
    </row>
    <row r="21" spans="1:7" ht="17">
      <c r="A21" s="58" t="s">
        <v>263</v>
      </c>
      <c r="B21" s="89">
        <f>'Bilancio verifica post conf'!B20</f>
        <v>1000</v>
      </c>
      <c r="C21" s="58"/>
      <c r="D21" s="89"/>
      <c r="F21" s="42"/>
      <c r="G21" s="86"/>
    </row>
    <row r="22" spans="1:7" ht="17">
      <c r="A22" s="58" t="s">
        <v>264</v>
      </c>
      <c r="B22" s="89">
        <f>SUM(B19:B21)</f>
        <v>3400</v>
      </c>
      <c r="C22" s="58"/>
      <c r="D22" s="89"/>
      <c r="F22" s="42"/>
      <c r="G22" s="85"/>
    </row>
    <row r="23" spans="1:7" ht="17">
      <c r="A23" s="58"/>
      <c r="B23" s="89"/>
      <c r="C23" s="58"/>
      <c r="D23" s="89"/>
      <c r="F23" s="42"/>
      <c r="G23" s="85"/>
    </row>
    <row r="24" spans="1:7" ht="17">
      <c r="A24" s="58"/>
      <c r="B24" s="84"/>
      <c r="C24" s="58"/>
      <c r="D24" s="58"/>
      <c r="F24" s="42"/>
      <c r="G24" s="86"/>
    </row>
    <row r="25" spans="1:7" ht="17">
      <c r="A25" s="83" t="s">
        <v>28</v>
      </c>
      <c r="B25" s="88">
        <f>B7+B16+B22</f>
        <v>12821.4</v>
      </c>
      <c r="C25" s="83" t="s">
        <v>32</v>
      </c>
      <c r="D25" s="88">
        <f>D11+D14+D19</f>
        <v>12821.4</v>
      </c>
      <c r="E25" s="90">
        <f>B25-D25</f>
        <v>0</v>
      </c>
      <c r="F25" s="87"/>
      <c r="G25" s="85"/>
    </row>
  </sheetData>
  <mergeCells count="8">
    <mergeCell ref="A2:G2"/>
    <mergeCell ref="A1:G1"/>
    <mergeCell ref="A3:G3"/>
    <mergeCell ref="A5:D5"/>
    <mergeCell ref="A6:B6"/>
    <mergeCell ref="C6:D6"/>
    <mergeCell ref="F5:G5"/>
    <mergeCell ref="F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D48"/>
  <sheetViews>
    <sheetView workbookViewId="0"/>
  </sheetViews>
  <sheetFormatPr baseColWidth="10" defaultColWidth="10.83203125" defaultRowHeight="17"/>
  <cols>
    <col min="1" max="1" width="30.1640625" style="13" customWidth="1"/>
    <col min="2" max="2" width="33.33203125" style="13" customWidth="1"/>
    <col min="3" max="3" width="20.83203125" style="13" customWidth="1"/>
    <col min="4" max="4" width="19.83203125" style="13" customWidth="1"/>
    <col min="5" max="16384" width="10.83203125" style="13"/>
  </cols>
  <sheetData>
    <row r="1" spans="1:1">
      <c r="A1" s="13" t="s">
        <v>94</v>
      </c>
    </row>
    <row r="3" spans="1:1">
      <c r="A3" s="13" t="s">
        <v>95</v>
      </c>
    </row>
    <row r="5" spans="1:1">
      <c r="A5" s="13" t="s">
        <v>96</v>
      </c>
    </row>
    <row r="6" spans="1:1">
      <c r="A6" s="13" t="s">
        <v>97</v>
      </c>
    </row>
    <row r="7" spans="1:1">
      <c r="A7" s="13" t="s">
        <v>98</v>
      </c>
    </row>
    <row r="8" spans="1:1">
      <c r="A8" s="13" t="s">
        <v>99</v>
      </c>
    </row>
    <row r="9" spans="1:1">
      <c r="A9" s="13" t="s">
        <v>100</v>
      </c>
    </row>
    <row r="10" spans="1:1">
      <c r="A10" s="13" t="s">
        <v>101</v>
      </c>
    </row>
    <row r="11" spans="1:1">
      <c r="A11" s="13" t="s">
        <v>102</v>
      </c>
    </row>
    <row r="12" spans="1:1">
      <c r="A12" s="13" t="s">
        <v>103</v>
      </c>
    </row>
    <row r="13" spans="1:1">
      <c r="A13" s="13" t="s">
        <v>104</v>
      </c>
    </row>
    <row r="14" spans="1:1">
      <c r="A14" s="13" t="s">
        <v>105</v>
      </c>
    </row>
    <row r="15" spans="1:1">
      <c r="A15" s="13" t="s">
        <v>106</v>
      </c>
    </row>
    <row r="17" spans="1:4">
      <c r="A17" s="125" t="s">
        <v>0</v>
      </c>
      <c r="B17" s="125"/>
      <c r="C17" s="125"/>
      <c r="D17" s="125"/>
    </row>
    <row r="18" spans="1:4">
      <c r="A18" s="34" t="s">
        <v>1</v>
      </c>
      <c r="B18" s="34" t="s">
        <v>2</v>
      </c>
      <c r="C18" s="34" t="s">
        <v>3</v>
      </c>
      <c r="D18" s="34" t="s">
        <v>4</v>
      </c>
    </row>
    <row r="19" spans="1:4">
      <c r="A19" s="35"/>
      <c r="B19" s="35"/>
      <c r="C19" s="35"/>
      <c r="D19" s="35"/>
    </row>
    <row r="20" spans="1:4">
      <c r="A20" s="35" t="s">
        <v>5</v>
      </c>
      <c r="B20" s="35" t="s">
        <v>6</v>
      </c>
      <c r="C20" s="35" t="s">
        <v>7</v>
      </c>
      <c r="D20" s="35" t="s">
        <v>8</v>
      </c>
    </row>
    <row r="21" spans="1:4">
      <c r="A21" s="35" t="s">
        <v>9</v>
      </c>
      <c r="B21" s="35" t="s">
        <v>10</v>
      </c>
      <c r="C21" s="35" t="s">
        <v>10</v>
      </c>
      <c r="D21" s="35"/>
    </row>
    <row r="22" spans="1:4">
      <c r="A22" s="35"/>
      <c r="B22" s="35" t="s">
        <v>11</v>
      </c>
      <c r="C22" s="35" t="s">
        <v>12</v>
      </c>
      <c r="D22" s="35"/>
    </row>
    <row r="23" spans="1:4">
      <c r="A23" s="35"/>
      <c r="B23" s="35"/>
      <c r="C23" s="35"/>
      <c r="D23" s="35"/>
    </row>
    <row r="24" spans="1:4">
      <c r="A24" s="35" t="s">
        <v>13</v>
      </c>
      <c r="B24" s="35" t="s">
        <v>14</v>
      </c>
      <c r="C24" s="35" t="s">
        <v>11</v>
      </c>
      <c r="D24" s="35" t="s">
        <v>15</v>
      </c>
    </row>
    <row r="25" spans="1:4">
      <c r="A25" s="35" t="s">
        <v>16</v>
      </c>
      <c r="B25" s="35" t="s">
        <v>8</v>
      </c>
      <c r="C25" s="35" t="s">
        <v>8</v>
      </c>
      <c r="D25" s="35"/>
    </row>
    <row r="26" spans="1:4">
      <c r="A26" s="35"/>
      <c r="B26" s="35" t="s">
        <v>10</v>
      </c>
      <c r="C26" s="35" t="s">
        <v>17</v>
      </c>
      <c r="D26" s="35"/>
    </row>
    <row r="27" spans="1:4">
      <c r="A27" s="35"/>
      <c r="B27" s="35"/>
      <c r="C27" s="35"/>
      <c r="D27" s="35"/>
    </row>
    <row r="28" spans="1:4">
      <c r="A28" s="35" t="s">
        <v>18</v>
      </c>
      <c r="B28" s="35" t="s">
        <v>19</v>
      </c>
      <c r="C28" s="35" t="s">
        <v>20</v>
      </c>
      <c r="D28" s="35" t="s">
        <v>21</v>
      </c>
    </row>
    <row r="29" spans="1:4">
      <c r="A29" s="35" t="s">
        <v>22</v>
      </c>
      <c r="B29" s="35" t="s">
        <v>23</v>
      </c>
      <c r="C29" s="35" t="s">
        <v>23</v>
      </c>
      <c r="D29" s="35"/>
    </row>
    <row r="30" spans="1:4">
      <c r="A30" s="35"/>
      <c r="B30" s="35" t="s">
        <v>21</v>
      </c>
      <c r="C30" s="35" t="s">
        <v>23</v>
      </c>
      <c r="D30" s="35"/>
    </row>
    <row r="32" spans="1:4">
      <c r="A32" s="13" t="s">
        <v>107</v>
      </c>
    </row>
    <row r="33" spans="1:4">
      <c r="A33" s="13" t="s">
        <v>108</v>
      </c>
    </row>
    <row r="34" spans="1:4">
      <c r="A34" s="13" t="s">
        <v>109</v>
      </c>
    </row>
    <row r="35" spans="1:4">
      <c r="A35" s="13" t="s">
        <v>110</v>
      </c>
    </row>
    <row r="37" spans="1:4">
      <c r="A37" s="13" t="s">
        <v>111</v>
      </c>
    </row>
    <row r="38" spans="1:4">
      <c r="A38" s="24" t="s">
        <v>112</v>
      </c>
    </row>
    <row r="40" spans="1:4">
      <c r="A40" s="13" t="s">
        <v>113</v>
      </c>
    </row>
    <row r="42" spans="1:4">
      <c r="A42" s="13" t="s">
        <v>114</v>
      </c>
    </row>
    <row r="44" spans="1:4">
      <c r="A44" s="37" t="s">
        <v>115</v>
      </c>
      <c r="B44" s="38" t="s">
        <v>118</v>
      </c>
      <c r="C44" s="39" t="s">
        <v>40</v>
      </c>
      <c r="D44" s="38" t="s">
        <v>117</v>
      </c>
    </row>
    <row r="46" spans="1:4">
      <c r="A46" s="37" t="s">
        <v>116</v>
      </c>
      <c r="B46" s="40" t="s">
        <v>54</v>
      </c>
      <c r="C46" s="39" t="s">
        <v>40</v>
      </c>
      <c r="D46" s="38" t="s">
        <v>117</v>
      </c>
    </row>
    <row r="47" spans="1:4">
      <c r="A47" s="41"/>
      <c r="B47" s="41" t="s">
        <v>118</v>
      </c>
      <c r="C47" s="41"/>
      <c r="D47" s="41"/>
    </row>
    <row r="48" spans="1:4">
      <c r="A48" s="41"/>
      <c r="B48" s="41" t="s">
        <v>119</v>
      </c>
      <c r="C48" s="41"/>
      <c r="D48" s="41"/>
    </row>
  </sheetData>
  <mergeCells count="1">
    <mergeCell ref="A17:D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E62"/>
  <sheetViews>
    <sheetView workbookViewId="0"/>
  </sheetViews>
  <sheetFormatPr baseColWidth="10" defaultColWidth="10.83203125" defaultRowHeight="17"/>
  <cols>
    <col min="1" max="1" width="34.6640625" style="13" customWidth="1"/>
    <col min="2" max="2" width="2.33203125" style="13" customWidth="1"/>
    <col min="3" max="3" width="33.1640625" style="13" customWidth="1"/>
    <col min="4" max="4" width="23" style="13" customWidth="1"/>
    <col min="5" max="5" width="17.6640625" style="13" customWidth="1"/>
    <col min="6" max="16384" width="10.83203125" style="13"/>
  </cols>
  <sheetData>
    <row r="1" spans="1:5">
      <c r="A1" s="13" t="s">
        <v>120</v>
      </c>
    </row>
    <row r="3" spans="1:5">
      <c r="A3" s="13" t="s">
        <v>121</v>
      </c>
    </row>
    <row r="5" spans="1:5">
      <c r="A5" s="13" t="s">
        <v>122</v>
      </c>
    </row>
    <row r="6" spans="1:5">
      <c r="A6" s="13" t="s">
        <v>123</v>
      </c>
    </row>
    <row r="7" spans="1:5">
      <c r="A7" s="13" t="s">
        <v>124</v>
      </c>
    </row>
    <row r="9" spans="1:5">
      <c r="A9" s="13" t="s">
        <v>125</v>
      </c>
    </row>
    <row r="11" spans="1:5">
      <c r="A11" s="13" t="s">
        <v>126</v>
      </c>
    </row>
    <row r="12" spans="1:5">
      <c r="A12" s="13" t="s">
        <v>127</v>
      </c>
    </row>
    <row r="14" spans="1:5">
      <c r="A14" s="13" t="s">
        <v>128</v>
      </c>
    </row>
    <row r="16" spans="1:5">
      <c r="A16" s="126" t="s">
        <v>129</v>
      </c>
      <c r="B16" s="126"/>
      <c r="C16" s="126"/>
      <c r="D16" s="126"/>
      <c r="E16" s="126"/>
    </row>
    <row r="17" spans="1:5">
      <c r="A17" s="24"/>
    </row>
    <row r="18" spans="1:5">
      <c r="A18" s="36" t="s">
        <v>54</v>
      </c>
      <c r="B18" s="13" t="s">
        <v>40</v>
      </c>
      <c r="C18" s="36" t="s">
        <v>54</v>
      </c>
      <c r="D18" s="44"/>
      <c r="E18" s="44">
        <f>SUM(D19:D25)</f>
        <v>13331.4</v>
      </c>
    </row>
    <row r="19" spans="1:5">
      <c r="A19" s="13" t="s">
        <v>130</v>
      </c>
      <c r="D19" s="45">
        <v>1000</v>
      </c>
      <c r="E19" s="45"/>
    </row>
    <row r="20" spans="1:5">
      <c r="A20" s="13" t="s">
        <v>131</v>
      </c>
      <c r="D20" s="45">
        <v>900</v>
      </c>
      <c r="E20" s="45"/>
    </row>
    <row r="21" spans="1:5">
      <c r="A21" s="13" t="s">
        <v>132</v>
      </c>
      <c r="D21" s="45">
        <v>400</v>
      </c>
      <c r="E21" s="45"/>
    </row>
    <row r="22" spans="1:5">
      <c r="A22" s="13" t="s">
        <v>29</v>
      </c>
      <c r="D22" s="45">
        <v>3000</v>
      </c>
      <c r="E22" s="45"/>
    </row>
    <row r="23" spans="1:5">
      <c r="A23" s="13" t="s">
        <v>30</v>
      </c>
      <c r="D23" s="45">
        <v>940</v>
      </c>
      <c r="E23" s="45"/>
    </row>
    <row r="24" spans="1:5">
      <c r="A24" s="13" t="s">
        <v>49</v>
      </c>
      <c r="D24" s="45">
        <v>220</v>
      </c>
      <c r="E24" s="45"/>
    </row>
    <row r="25" spans="1:5">
      <c r="A25" s="24" t="s">
        <v>84</v>
      </c>
      <c r="D25" s="46">
        <f>'6. Schemi di bilancio'!B15</f>
        <v>6871.4</v>
      </c>
      <c r="E25" s="45"/>
    </row>
    <row r="26" spans="1:5">
      <c r="C26" s="13" t="s">
        <v>85</v>
      </c>
      <c r="D26" s="45">
        <v>3000</v>
      </c>
      <c r="E26" s="45"/>
    </row>
    <row r="27" spans="1:5">
      <c r="C27" s="13" t="s">
        <v>13</v>
      </c>
      <c r="D27" s="45">
        <v>1700</v>
      </c>
      <c r="E27" s="45"/>
    </row>
    <row r="28" spans="1:5">
      <c r="C28" s="13" t="s">
        <v>18</v>
      </c>
      <c r="D28" s="45">
        <v>600</v>
      </c>
      <c r="E28" s="45"/>
    </row>
    <row r="29" spans="1:5">
      <c r="C29" s="13" t="s">
        <v>35</v>
      </c>
      <c r="D29" s="45">
        <v>400</v>
      </c>
      <c r="E29" s="45"/>
    </row>
    <row r="30" spans="1:5">
      <c r="C30" s="13" t="s">
        <v>24</v>
      </c>
      <c r="D30" s="45">
        <v>1200</v>
      </c>
      <c r="E30" s="45"/>
    </row>
    <row r="31" spans="1:5">
      <c r="C31" s="13" t="s">
        <v>25</v>
      </c>
      <c r="D31" s="45">
        <v>1200</v>
      </c>
      <c r="E31" s="45"/>
    </row>
    <row r="32" spans="1:5">
      <c r="C32" s="13" t="s">
        <v>46</v>
      </c>
      <c r="D32" s="45">
        <v>319.39999999999998</v>
      </c>
      <c r="E32" s="45"/>
    </row>
    <row r="33" spans="1:5">
      <c r="C33" s="13" t="s">
        <v>302</v>
      </c>
      <c r="D33" s="45">
        <v>4000</v>
      </c>
      <c r="E33" s="45"/>
    </row>
    <row r="34" spans="1:5">
      <c r="C34" s="24" t="s">
        <v>133</v>
      </c>
      <c r="D34" s="46">
        <v>912</v>
      </c>
      <c r="E34" s="45"/>
    </row>
    <row r="36" spans="1:5">
      <c r="A36" s="13" t="s">
        <v>134</v>
      </c>
    </row>
    <row r="38" spans="1:5">
      <c r="A38" s="13" t="s">
        <v>135</v>
      </c>
    </row>
    <row r="39" spans="1:5">
      <c r="A39" s="13" t="s">
        <v>136</v>
      </c>
    </row>
    <row r="40" spans="1:5">
      <c r="A40" s="13" t="s">
        <v>137</v>
      </c>
    </row>
    <row r="42" spans="1:5">
      <c r="A42" s="13" t="s">
        <v>138</v>
      </c>
    </row>
    <row r="43" spans="1:5">
      <c r="A43" s="13" t="s">
        <v>139</v>
      </c>
    </row>
    <row r="44" spans="1:5">
      <c r="A44" s="13" t="s">
        <v>140</v>
      </c>
    </row>
    <row r="46" spans="1:5">
      <c r="A46" s="13" t="s">
        <v>141</v>
      </c>
    </row>
    <row r="48" spans="1:5">
      <c r="A48" s="13" t="s">
        <v>142</v>
      </c>
    </row>
    <row r="49" spans="1:5">
      <c r="A49" s="13" t="s">
        <v>143</v>
      </c>
    </row>
    <row r="50" spans="1:5">
      <c r="A50" s="13" t="s">
        <v>144</v>
      </c>
    </row>
    <row r="52" spans="1:5">
      <c r="A52" s="13" t="s">
        <v>145</v>
      </c>
    </row>
    <row r="54" spans="1:5">
      <c r="A54" s="47" t="s">
        <v>146</v>
      </c>
      <c r="B54" s="47"/>
      <c r="C54" s="47" t="s">
        <v>147</v>
      </c>
      <c r="D54" s="47" t="s">
        <v>148</v>
      </c>
      <c r="E54" s="23"/>
    </row>
    <row r="55" spans="1:5">
      <c r="A55" s="23" t="s">
        <v>294</v>
      </c>
      <c r="B55" s="23"/>
      <c r="C55" s="23">
        <v>43.77</v>
      </c>
      <c r="D55" s="23"/>
      <c r="E55" s="23"/>
    </row>
    <row r="56" spans="1:5">
      <c r="A56" s="23" t="s">
        <v>295</v>
      </c>
      <c r="B56" s="23"/>
      <c r="C56" s="23"/>
      <c r="D56" s="23">
        <v>175.1</v>
      </c>
      <c r="E56" s="23"/>
    </row>
    <row r="58" spans="1:5">
      <c r="A58" s="13" t="s">
        <v>149</v>
      </c>
    </row>
    <row r="60" spans="1:5">
      <c r="A60" s="14" t="s">
        <v>147</v>
      </c>
      <c r="B60" s="13" t="s">
        <v>40</v>
      </c>
      <c r="C60" s="36" t="s">
        <v>54</v>
      </c>
      <c r="D60" s="14"/>
      <c r="E60" s="14">
        <v>218.87</v>
      </c>
    </row>
    <row r="61" spans="1:5">
      <c r="C61" s="13" t="s">
        <v>150</v>
      </c>
      <c r="D61" s="13">
        <v>43.77</v>
      </c>
    </row>
    <row r="62" spans="1:5">
      <c r="C62" s="13" t="s">
        <v>151</v>
      </c>
      <c r="D62" s="13">
        <v>175.1</v>
      </c>
    </row>
  </sheetData>
  <mergeCells count="1">
    <mergeCell ref="A16:E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145"/>
  <sheetViews>
    <sheetView workbookViewId="0"/>
  </sheetViews>
  <sheetFormatPr baseColWidth="10" defaultColWidth="10.83203125" defaultRowHeight="17"/>
  <cols>
    <col min="1" max="1" width="28.33203125" style="13" customWidth="1"/>
    <col min="2" max="2" width="20.5" style="13" customWidth="1"/>
    <col min="3" max="3" width="22.83203125" style="13" customWidth="1"/>
    <col min="4" max="4" width="12.83203125" style="13" customWidth="1"/>
    <col min="5" max="5" width="23.1640625" style="13" customWidth="1"/>
    <col min="6" max="16384" width="10.83203125" style="13"/>
  </cols>
  <sheetData>
    <row r="1" spans="1:1">
      <c r="A1" s="24" t="s">
        <v>152</v>
      </c>
    </row>
    <row r="3" spans="1:1">
      <c r="A3" s="13" t="s">
        <v>153</v>
      </c>
    </row>
    <row r="4" spans="1:1">
      <c r="A4" s="13" t="s">
        <v>154</v>
      </c>
    </row>
    <row r="5" spans="1:1">
      <c r="A5" s="13" t="s">
        <v>155</v>
      </c>
    </row>
    <row r="7" spans="1:1">
      <c r="A7" s="48" t="s">
        <v>156</v>
      </c>
    </row>
    <row r="9" spans="1:1">
      <c r="A9" s="13" t="s">
        <v>157</v>
      </c>
    </row>
    <row r="10" spans="1:1">
      <c r="A10" s="13" t="s">
        <v>158</v>
      </c>
    </row>
    <row r="11" spans="1:1">
      <c r="A11" s="13" t="s">
        <v>159</v>
      </c>
    </row>
    <row r="12" spans="1:1">
      <c r="A12" s="13" t="s">
        <v>160</v>
      </c>
    </row>
    <row r="14" spans="1:1">
      <c r="A14" s="24" t="s">
        <v>161</v>
      </c>
    </row>
    <row r="16" spans="1:1">
      <c r="A16" s="13" t="s">
        <v>162</v>
      </c>
    </row>
    <row r="18" spans="1:1">
      <c r="A18" s="48" t="s">
        <v>178</v>
      </c>
    </row>
    <row r="20" spans="1:1">
      <c r="A20" s="48" t="s">
        <v>163</v>
      </c>
    </row>
    <row r="22" spans="1:1">
      <c r="A22" s="13" t="s">
        <v>164</v>
      </c>
    </row>
    <row r="24" spans="1:1">
      <c r="A24" s="48" t="s">
        <v>179</v>
      </c>
    </row>
    <row r="25" spans="1:1">
      <c r="A25" s="13" t="s">
        <v>165</v>
      </c>
    </row>
    <row r="26" spans="1:1">
      <c r="A26" s="13" t="s">
        <v>166</v>
      </c>
    </row>
    <row r="27" spans="1:1">
      <c r="A27" s="13" t="s">
        <v>167</v>
      </c>
    </row>
    <row r="29" spans="1:1">
      <c r="A29" s="48" t="s">
        <v>168</v>
      </c>
    </row>
    <row r="31" spans="1:1">
      <c r="A31" s="13" t="s">
        <v>169</v>
      </c>
    </row>
    <row r="33" spans="1:5">
      <c r="A33" s="49" t="s">
        <v>170</v>
      </c>
      <c r="B33" s="127" t="s">
        <v>171</v>
      </c>
      <c r="C33" s="127"/>
      <c r="D33" s="127"/>
      <c r="E33" s="127"/>
    </row>
    <row r="34" spans="1:5">
      <c r="A34" s="50" t="s">
        <v>172</v>
      </c>
      <c r="B34" s="128" t="s">
        <v>173</v>
      </c>
      <c r="C34" s="128"/>
      <c r="D34" s="128"/>
      <c r="E34" s="128"/>
    </row>
    <row r="35" spans="1:5">
      <c r="A35" s="50" t="s">
        <v>174</v>
      </c>
      <c r="B35" s="128" t="s">
        <v>173</v>
      </c>
      <c r="C35" s="128"/>
      <c r="D35" s="128"/>
      <c r="E35" s="128"/>
    </row>
    <row r="36" spans="1:5">
      <c r="A36" s="50" t="s">
        <v>175</v>
      </c>
      <c r="B36" s="128"/>
      <c r="C36" s="128"/>
      <c r="D36" s="128"/>
      <c r="E36" s="128"/>
    </row>
    <row r="37" spans="1:5">
      <c r="A37" s="50" t="s">
        <v>176</v>
      </c>
      <c r="B37" s="128" t="s">
        <v>177</v>
      </c>
      <c r="C37" s="128"/>
      <c r="D37" s="128"/>
      <c r="E37" s="128"/>
    </row>
    <row r="40" spans="1:5">
      <c r="A40" s="51" t="s">
        <v>180</v>
      </c>
      <c r="B40" s="52"/>
      <c r="C40" s="52"/>
      <c r="D40" s="52"/>
    </row>
    <row r="41" spans="1:5">
      <c r="A41" s="51" t="s">
        <v>181</v>
      </c>
      <c r="B41" s="52"/>
      <c r="C41" s="52"/>
      <c r="D41" s="52"/>
    </row>
    <row r="42" spans="1:5">
      <c r="A42" s="51" t="s">
        <v>182</v>
      </c>
      <c r="B42" s="53"/>
      <c r="C42" s="53"/>
      <c r="D42" s="52"/>
    </row>
    <row r="43" spans="1:5">
      <c r="A43" s="51"/>
      <c r="B43" s="53"/>
      <c r="C43" s="53"/>
      <c r="D43" s="52"/>
    </row>
    <row r="44" spans="1:5">
      <c r="A44" s="51" t="s">
        <v>191</v>
      </c>
      <c r="B44" s="53"/>
      <c r="C44" s="53"/>
      <c r="D44" s="52"/>
    </row>
    <row r="45" spans="1:5">
      <c r="A45" s="52" t="s">
        <v>183</v>
      </c>
      <c r="B45" s="52"/>
      <c r="C45" s="52"/>
      <c r="D45" s="52"/>
    </row>
    <row r="46" spans="1:5">
      <c r="A46" s="52"/>
      <c r="B46" s="52"/>
      <c r="C46" s="52"/>
      <c r="D46" s="52"/>
    </row>
    <row r="47" spans="1:5">
      <c r="A47" s="51" t="s">
        <v>184</v>
      </c>
      <c r="B47" s="52"/>
      <c r="C47" s="52"/>
      <c r="D47" s="52"/>
    </row>
    <row r="48" spans="1:5">
      <c r="A48" s="51"/>
      <c r="B48" s="52"/>
      <c r="C48" s="52"/>
      <c r="D48" s="52"/>
    </row>
    <row r="49" spans="1:4">
      <c r="A49" s="51" t="s">
        <v>185</v>
      </c>
      <c r="B49" s="52"/>
      <c r="C49" s="52"/>
      <c r="D49" s="52"/>
    </row>
    <row r="50" spans="1:4">
      <c r="A50" s="51" t="s">
        <v>186</v>
      </c>
    </row>
    <row r="51" spans="1:4">
      <c r="A51" s="51"/>
    </row>
    <row r="52" spans="1:4">
      <c r="A52" s="51" t="s">
        <v>187</v>
      </c>
    </row>
    <row r="53" spans="1:4">
      <c r="A53" s="51" t="s">
        <v>188</v>
      </c>
    </row>
    <row r="54" spans="1:4">
      <c r="A54" s="51"/>
    </row>
    <row r="55" spans="1:4">
      <c r="A55" s="51" t="s">
        <v>192</v>
      </c>
    </row>
    <row r="57" spans="1:4">
      <c r="A57" s="129" t="s">
        <v>189</v>
      </c>
      <c r="B57" s="108"/>
      <c r="C57" s="108"/>
      <c r="D57" s="108"/>
    </row>
    <row r="58" spans="1:4">
      <c r="A58" s="54" t="s">
        <v>193</v>
      </c>
      <c r="B58" s="54"/>
      <c r="C58" s="54"/>
      <c r="D58" s="54"/>
    </row>
    <row r="59" spans="1:4">
      <c r="A59" s="55" t="s">
        <v>194</v>
      </c>
    </row>
    <row r="60" spans="1:4">
      <c r="A60" s="55" t="s">
        <v>190</v>
      </c>
    </row>
    <row r="62" spans="1:4">
      <c r="A62" s="57" t="s">
        <v>1</v>
      </c>
      <c r="B62" s="8" t="s">
        <v>195</v>
      </c>
      <c r="C62" s="8" t="s">
        <v>196</v>
      </c>
    </row>
    <row r="63" spans="1:4">
      <c r="A63" s="58" t="s">
        <v>197</v>
      </c>
      <c r="B63" s="59">
        <v>3000</v>
      </c>
      <c r="C63" s="59">
        <v>3050</v>
      </c>
    </row>
    <row r="64" spans="1:4">
      <c r="A64" s="58" t="s">
        <v>130</v>
      </c>
      <c r="B64" s="59">
        <v>-1000</v>
      </c>
      <c r="C64" s="35"/>
    </row>
    <row r="65" spans="1:3">
      <c r="A65" s="58" t="s">
        <v>13</v>
      </c>
      <c r="B65" s="59">
        <v>1700</v>
      </c>
      <c r="C65" s="59">
        <v>1300</v>
      </c>
    </row>
    <row r="66" spans="1:3">
      <c r="A66" s="58" t="s">
        <v>198</v>
      </c>
      <c r="B66" s="35">
        <v>-700</v>
      </c>
      <c r="C66" s="35"/>
    </row>
    <row r="67" spans="1:3">
      <c r="A67" s="58" t="s">
        <v>18</v>
      </c>
      <c r="B67" s="35">
        <v>600</v>
      </c>
      <c r="C67" s="35">
        <v>200</v>
      </c>
    </row>
    <row r="68" spans="1:3">
      <c r="A68" s="58" t="s">
        <v>199</v>
      </c>
      <c r="B68" s="35">
        <v>-400</v>
      </c>
      <c r="C68" s="35"/>
    </row>
    <row r="69" spans="1:3">
      <c r="A69" s="58" t="s">
        <v>35</v>
      </c>
      <c r="B69" s="35">
        <v>400</v>
      </c>
      <c r="C69" s="35">
        <v>400</v>
      </c>
    </row>
    <row r="70" spans="1:3">
      <c r="A70" s="58" t="s">
        <v>24</v>
      </c>
      <c r="B70" s="35">
        <v>1200</v>
      </c>
      <c r="C70" s="35">
        <v>800</v>
      </c>
    </row>
    <row r="71" spans="1:3">
      <c r="A71" s="58" t="s">
        <v>25</v>
      </c>
      <c r="B71" s="59">
        <v>1200</v>
      </c>
      <c r="C71" s="59">
        <v>1200</v>
      </c>
    </row>
    <row r="72" spans="1:3">
      <c r="A72" s="58" t="s">
        <v>200</v>
      </c>
      <c r="B72" s="35">
        <v>-100</v>
      </c>
      <c r="C72" s="35"/>
    </row>
    <row r="73" spans="1:3">
      <c r="A73" s="58" t="s">
        <v>29</v>
      </c>
      <c r="B73" s="59">
        <v>3600</v>
      </c>
      <c r="C73" s="59">
        <v>3600</v>
      </c>
    </row>
    <row r="74" spans="1:3">
      <c r="A74" s="58" t="s">
        <v>30</v>
      </c>
      <c r="B74" s="35">
        <v>930</v>
      </c>
      <c r="C74" s="35">
        <v>930</v>
      </c>
    </row>
    <row r="75" spans="1:3">
      <c r="A75" s="58" t="s">
        <v>201</v>
      </c>
      <c r="B75" s="60">
        <f>B63+B64+B65+B66+B67+B68+B69+B70+B71+B72-B73-B74</f>
        <v>1370</v>
      </c>
      <c r="C75" s="60">
        <f>C63+C65+C67+C69+C70+C71-C73-C74</f>
        <v>2420</v>
      </c>
    </row>
    <row r="76" spans="1:3">
      <c r="A76" s="58" t="s">
        <v>163</v>
      </c>
      <c r="B76" s="35"/>
      <c r="C76" s="34" t="s">
        <v>296</v>
      </c>
    </row>
    <row r="77" spans="1:3">
      <c r="A77" s="58" t="s">
        <v>202</v>
      </c>
      <c r="B77" s="34" t="s">
        <v>203</v>
      </c>
      <c r="C77" s="34" t="s">
        <v>203</v>
      </c>
    </row>
    <row r="78" spans="1:3">
      <c r="A78" s="58" t="s">
        <v>161</v>
      </c>
      <c r="B78" s="60">
        <f>2470-1370</f>
        <v>1100</v>
      </c>
      <c r="C78" s="35"/>
    </row>
    <row r="79" spans="1:3">
      <c r="A79" s="42"/>
      <c r="B79" s="42"/>
      <c r="C79" s="42"/>
    </row>
    <row r="80" spans="1:3">
      <c r="A80" s="29" t="s">
        <v>204</v>
      </c>
    </row>
    <row r="82" spans="1:5">
      <c r="A82" s="36" t="s">
        <v>54</v>
      </c>
      <c r="B82" s="23" t="s">
        <v>40</v>
      </c>
      <c r="C82" s="36" t="s">
        <v>54</v>
      </c>
      <c r="D82" s="43"/>
      <c r="E82" s="61">
        <v>9200</v>
      </c>
    </row>
    <row r="83" spans="1:5">
      <c r="A83" s="13" t="s">
        <v>130</v>
      </c>
      <c r="D83" s="56">
        <v>1000</v>
      </c>
      <c r="E83" s="42"/>
    </row>
    <row r="84" spans="1:5">
      <c r="A84" s="13" t="s">
        <v>131</v>
      </c>
      <c r="D84" s="42">
        <v>700</v>
      </c>
      <c r="E84" s="42"/>
    </row>
    <row r="85" spans="1:5">
      <c r="A85" s="13" t="s">
        <v>199</v>
      </c>
      <c r="D85" s="42">
        <v>400</v>
      </c>
      <c r="E85" s="42"/>
    </row>
    <row r="86" spans="1:5">
      <c r="A86" s="13" t="s">
        <v>49</v>
      </c>
      <c r="D86" s="42">
        <v>100</v>
      </c>
      <c r="E86" s="42"/>
    </row>
    <row r="87" spans="1:5">
      <c r="A87" s="13" t="s">
        <v>29</v>
      </c>
      <c r="D87" s="56">
        <v>3600</v>
      </c>
      <c r="E87" s="42"/>
    </row>
    <row r="88" spans="1:5">
      <c r="A88" s="13" t="s">
        <v>30</v>
      </c>
      <c r="D88" s="42">
        <v>930</v>
      </c>
      <c r="E88" s="42"/>
    </row>
    <row r="89" spans="1:5">
      <c r="A89" s="13" t="s">
        <v>205</v>
      </c>
      <c r="D89" s="56">
        <v>2470</v>
      </c>
      <c r="E89" s="42"/>
    </row>
    <row r="90" spans="1:5">
      <c r="C90" s="13" t="s">
        <v>197</v>
      </c>
      <c r="D90" s="56">
        <v>3000</v>
      </c>
      <c r="E90" s="42"/>
    </row>
    <row r="91" spans="1:5">
      <c r="C91" s="13" t="s">
        <v>13</v>
      </c>
      <c r="D91" s="56">
        <v>1700</v>
      </c>
      <c r="E91" s="42"/>
    </row>
    <row r="92" spans="1:5">
      <c r="C92" s="13" t="s">
        <v>18</v>
      </c>
      <c r="D92" s="42">
        <v>600</v>
      </c>
      <c r="E92" s="42"/>
    </row>
    <row r="93" spans="1:5">
      <c r="C93" s="13" t="s">
        <v>35</v>
      </c>
      <c r="D93" s="42">
        <v>400</v>
      </c>
      <c r="E93" s="42"/>
    </row>
    <row r="94" spans="1:5">
      <c r="C94" s="13" t="s">
        <v>24</v>
      </c>
      <c r="D94" s="42">
        <v>1200</v>
      </c>
      <c r="E94" s="42"/>
    </row>
    <row r="95" spans="1:5">
      <c r="C95" s="13" t="s">
        <v>25</v>
      </c>
      <c r="D95" s="56">
        <v>1200</v>
      </c>
      <c r="E95" s="42"/>
    </row>
    <row r="96" spans="1:5">
      <c r="C96" s="13" t="s">
        <v>161</v>
      </c>
      <c r="D96" s="56">
        <v>1100</v>
      </c>
      <c r="E96" s="42"/>
    </row>
    <row r="98" spans="1:5">
      <c r="A98" s="43" t="s">
        <v>206</v>
      </c>
      <c r="B98" s="23" t="s">
        <v>40</v>
      </c>
      <c r="C98" s="43" t="s">
        <v>205</v>
      </c>
      <c r="D98" s="43"/>
      <c r="E98" s="61">
        <v>2470</v>
      </c>
    </row>
    <row r="99" spans="1:5">
      <c r="A99" s="42"/>
      <c r="B99" s="42"/>
      <c r="C99" s="42"/>
      <c r="D99" s="42"/>
      <c r="E99" s="42"/>
    </row>
    <row r="100" spans="1:5">
      <c r="A100" s="42"/>
      <c r="B100" s="42"/>
      <c r="C100" s="42"/>
      <c r="D100" s="42"/>
      <c r="E100" s="42"/>
    </row>
    <row r="101" spans="1:5">
      <c r="A101" s="13" t="s">
        <v>297</v>
      </c>
      <c r="C101" s="42">
        <v>880</v>
      </c>
      <c r="E101" s="42"/>
    </row>
    <row r="102" spans="1:5">
      <c r="A102" s="13" t="s">
        <v>298</v>
      </c>
      <c r="C102" s="42">
        <v>245.52</v>
      </c>
      <c r="E102" s="42"/>
    </row>
    <row r="105" spans="1:5">
      <c r="A105" s="43" t="s">
        <v>148</v>
      </c>
      <c r="B105" s="23" t="s">
        <v>40</v>
      </c>
      <c r="C105" s="43" t="s">
        <v>207</v>
      </c>
      <c r="D105" s="43"/>
      <c r="E105" s="43">
        <v>245.52</v>
      </c>
    </row>
    <row r="107" spans="1:5">
      <c r="A107" s="13" t="s">
        <v>299</v>
      </c>
    </row>
    <row r="109" spans="1:5">
      <c r="A109" s="43" t="s">
        <v>207</v>
      </c>
      <c r="B109" s="23" t="s">
        <v>40</v>
      </c>
      <c r="C109" s="43" t="s">
        <v>148</v>
      </c>
      <c r="D109" s="43"/>
      <c r="E109" s="43">
        <v>61.38</v>
      </c>
    </row>
    <row r="111" spans="1:5">
      <c r="A111" s="13" t="s">
        <v>208</v>
      </c>
    </row>
    <row r="113" spans="1:10">
      <c r="A113" s="62" t="s">
        <v>54</v>
      </c>
      <c r="B113" s="23" t="s">
        <v>40</v>
      </c>
      <c r="C113" s="62" t="s">
        <v>54</v>
      </c>
      <c r="D113" s="43"/>
      <c r="E113" s="61">
        <v>7000</v>
      </c>
      <c r="F113" s="42"/>
      <c r="G113" s="42"/>
      <c r="H113" s="42"/>
      <c r="I113" s="42"/>
      <c r="J113" s="42"/>
    </row>
    <row r="114" spans="1:10">
      <c r="A114" s="42" t="s">
        <v>197</v>
      </c>
      <c r="B114" s="23"/>
      <c r="C114" s="42"/>
      <c r="D114" s="56">
        <v>3050</v>
      </c>
      <c r="E114" s="42"/>
      <c r="F114" s="42"/>
      <c r="G114" s="42"/>
      <c r="H114" s="42"/>
      <c r="I114" s="42"/>
      <c r="J114" s="42"/>
    </row>
    <row r="115" spans="1:10">
      <c r="A115" s="42" t="s">
        <v>13</v>
      </c>
      <c r="B115" s="23"/>
      <c r="C115" s="42"/>
      <c r="D115" s="56">
        <v>1300</v>
      </c>
      <c r="E115" s="42"/>
      <c r="F115" s="42"/>
      <c r="G115" s="42"/>
      <c r="H115" s="42"/>
      <c r="I115" s="42"/>
      <c r="J115" s="42"/>
    </row>
    <row r="116" spans="1:10">
      <c r="A116" s="42" t="s">
        <v>18</v>
      </c>
      <c r="B116" s="23"/>
      <c r="C116" s="42"/>
      <c r="D116" s="42">
        <v>200</v>
      </c>
      <c r="E116" s="42"/>
      <c r="F116" s="42"/>
      <c r="G116" s="42"/>
      <c r="H116" s="42"/>
      <c r="I116" s="42"/>
      <c r="J116" s="42"/>
    </row>
    <row r="117" spans="1:10">
      <c r="A117" s="42" t="s">
        <v>35</v>
      </c>
      <c r="B117" s="23"/>
      <c r="C117" s="42"/>
      <c r="D117" s="42">
        <v>400</v>
      </c>
      <c r="E117" s="42"/>
      <c r="F117" s="42"/>
      <c r="G117" s="42"/>
      <c r="H117" s="42"/>
      <c r="I117" s="42"/>
      <c r="J117" s="42"/>
    </row>
    <row r="118" spans="1:10">
      <c r="A118" s="42" t="s">
        <v>24</v>
      </c>
      <c r="B118" s="23"/>
      <c r="C118" s="42"/>
      <c r="D118" s="42">
        <v>800</v>
      </c>
      <c r="E118" s="42"/>
      <c r="F118" s="42"/>
      <c r="G118" s="42"/>
      <c r="H118" s="42"/>
      <c r="I118" s="42"/>
      <c r="J118" s="42"/>
    </row>
    <row r="119" spans="1:10">
      <c r="A119" s="42" t="s">
        <v>25</v>
      </c>
      <c r="B119" s="23"/>
      <c r="C119" s="42"/>
      <c r="D119" s="56">
        <v>1200</v>
      </c>
      <c r="E119" s="42"/>
      <c r="F119" s="42"/>
      <c r="G119" s="42"/>
      <c r="H119" s="42"/>
      <c r="I119" s="42"/>
      <c r="J119" s="42"/>
    </row>
    <row r="120" spans="1:10">
      <c r="A120" s="42" t="s">
        <v>163</v>
      </c>
      <c r="B120" s="23"/>
      <c r="C120" s="42"/>
      <c r="D120" s="42">
        <v>50</v>
      </c>
      <c r="E120" s="42"/>
      <c r="F120" s="42"/>
      <c r="G120" s="42"/>
      <c r="H120" s="42"/>
      <c r="I120" s="42"/>
      <c r="J120" s="42"/>
    </row>
    <row r="121" spans="1:10">
      <c r="A121" s="42"/>
      <c r="B121" s="23"/>
      <c r="C121" s="42" t="s">
        <v>29</v>
      </c>
      <c r="D121" s="56">
        <v>3600</v>
      </c>
      <c r="E121" s="42"/>
      <c r="F121" s="42"/>
      <c r="G121" s="42"/>
      <c r="H121" s="42"/>
      <c r="I121" s="42"/>
      <c r="J121" s="42"/>
    </row>
    <row r="122" spans="1:10">
      <c r="A122" s="42"/>
      <c r="B122" s="23"/>
      <c r="C122" s="42" t="s">
        <v>30</v>
      </c>
      <c r="D122" s="42">
        <v>930</v>
      </c>
      <c r="E122" s="42"/>
      <c r="F122" s="42"/>
      <c r="G122" s="42"/>
      <c r="H122" s="42"/>
      <c r="I122" s="42"/>
      <c r="J122" s="42"/>
    </row>
    <row r="123" spans="1:10">
      <c r="A123" s="42"/>
      <c r="B123" s="23"/>
      <c r="C123" s="42" t="s">
        <v>209</v>
      </c>
      <c r="D123" s="56">
        <v>2470</v>
      </c>
      <c r="E123" s="42"/>
      <c r="F123" s="42"/>
      <c r="G123" s="42"/>
      <c r="H123" s="42"/>
      <c r="I123" s="42"/>
      <c r="J123" s="42"/>
    </row>
    <row r="124" spans="1:10">
      <c r="A124" s="42"/>
      <c r="B124" s="23"/>
      <c r="C124" s="42"/>
      <c r="D124" s="42"/>
      <c r="E124" s="42"/>
      <c r="F124" s="42"/>
      <c r="G124" s="42"/>
      <c r="H124" s="42"/>
      <c r="I124" s="42"/>
      <c r="J124" s="42"/>
    </row>
    <row r="125" spans="1:10">
      <c r="A125" s="42"/>
      <c r="B125" s="23"/>
      <c r="C125" s="42"/>
      <c r="D125" s="42"/>
      <c r="E125" s="42"/>
      <c r="F125" s="42"/>
      <c r="G125" s="42"/>
      <c r="H125" s="42"/>
      <c r="I125" s="42"/>
      <c r="J125" s="42"/>
    </row>
    <row r="126" spans="1:10">
      <c r="A126" s="43" t="s">
        <v>209</v>
      </c>
      <c r="B126" s="23" t="s">
        <v>40</v>
      </c>
      <c r="C126" s="43" t="s">
        <v>206</v>
      </c>
      <c r="D126" s="43"/>
      <c r="E126" s="61">
        <v>2470</v>
      </c>
      <c r="F126" s="42"/>
      <c r="G126" s="42"/>
      <c r="H126" s="42"/>
      <c r="I126" s="42"/>
      <c r="J126" s="42"/>
    </row>
    <row r="127" spans="1:10">
      <c r="A127" s="42"/>
      <c r="B127" s="23"/>
      <c r="C127" s="42"/>
      <c r="D127" s="42"/>
      <c r="E127" s="42"/>
      <c r="F127" s="42"/>
      <c r="G127" s="42"/>
      <c r="H127" s="42"/>
      <c r="I127" s="42"/>
      <c r="J127" s="42"/>
    </row>
    <row r="128" spans="1:10">
      <c r="A128" s="29" t="s">
        <v>210</v>
      </c>
      <c r="B128" s="23"/>
      <c r="C128" s="42"/>
      <c r="D128" s="42"/>
      <c r="E128" s="42"/>
      <c r="F128" s="42"/>
      <c r="G128" s="42"/>
      <c r="H128" s="42"/>
      <c r="I128" s="42"/>
      <c r="J128" s="42"/>
    </row>
    <row r="129" spans="1:10">
      <c r="A129" s="42"/>
      <c r="B129" s="23"/>
      <c r="C129" s="42"/>
      <c r="D129" s="42"/>
      <c r="E129" s="42"/>
      <c r="F129" s="42"/>
      <c r="G129" s="42"/>
      <c r="H129" s="42"/>
      <c r="I129" s="42"/>
      <c r="J129" s="42"/>
    </row>
    <row r="130" spans="1:10">
      <c r="A130" s="43" t="s">
        <v>211</v>
      </c>
      <c r="B130" s="23" t="s">
        <v>40</v>
      </c>
      <c r="C130" s="43" t="s">
        <v>212</v>
      </c>
      <c r="D130" s="43"/>
      <c r="E130" s="61">
        <v>10</v>
      </c>
      <c r="F130" s="22"/>
      <c r="G130" s="22"/>
      <c r="H130" s="22"/>
      <c r="I130" s="22"/>
      <c r="J130" s="42"/>
    </row>
    <row r="131" spans="1:10">
      <c r="A131" s="17"/>
      <c r="B131" s="17"/>
      <c r="C131" s="17"/>
      <c r="D131" s="17"/>
      <c r="E131" s="17"/>
      <c r="F131" s="17"/>
      <c r="G131" s="17"/>
      <c r="H131" s="17"/>
      <c r="I131" s="17"/>
      <c r="J131" s="42"/>
    </row>
    <row r="132" spans="1:10">
      <c r="A132" s="30" t="s">
        <v>213</v>
      </c>
      <c r="B132" s="22"/>
      <c r="C132" s="22"/>
      <c r="D132" s="22"/>
      <c r="E132" s="22"/>
      <c r="F132" s="22"/>
      <c r="G132" s="22"/>
      <c r="H132" s="22"/>
      <c r="I132" s="22"/>
      <c r="J132" s="42"/>
    </row>
    <row r="133" spans="1:10">
      <c r="A133" s="42"/>
      <c r="B133" s="42"/>
      <c r="C133" s="42"/>
      <c r="D133" s="42"/>
      <c r="E133" s="42"/>
      <c r="F133" s="42"/>
      <c r="G133" s="42"/>
      <c r="H133" s="42"/>
      <c r="I133" s="42"/>
      <c r="J133" s="42"/>
    </row>
    <row r="134" spans="1:10">
      <c r="A134" s="29" t="s">
        <v>214</v>
      </c>
      <c r="B134" s="42"/>
      <c r="C134" s="42"/>
      <c r="D134" s="42"/>
      <c r="E134" s="42"/>
      <c r="F134" s="42"/>
      <c r="G134" s="42"/>
      <c r="H134" s="42"/>
      <c r="I134" s="42"/>
      <c r="J134" s="42"/>
    </row>
    <row r="135" spans="1:10">
      <c r="A135" s="42"/>
      <c r="B135" s="42"/>
      <c r="C135" s="42"/>
      <c r="D135" s="42"/>
      <c r="E135" s="42"/>
      <c r="F135" s="42"/>
      <c r="G135" s="42"/>
      <c r="H135" s="42"/>
      <c r="I135" s="42"/>
      <c r="J135" s="42"/>
    </row>
    <row r="136" spans="1:10">
      <c r="A136" s="43" t="s">
        <v>215</v>
      </c>
      <c r="B136" s="23" t="s">
        <v>40</v>
      </c>
      <c r="C136" s="43" t="s">
        <v>41</v>
      </c>
      <c r="D136" s="43"/>
      <c r="E136" s="61">
        <v>2.0099999999999998</v>
      </c>
      <c r="F136" s="42"/>
      <c r="G136" s="42"/>
      <c r="H136" s="42"/>
      <c r="I136" s="42"/>
      <c r="J136" s="42"/>
    </row>
    <row r="137" spans="1:10">
      <c r="A137" s="42"/>
      <c r="B137" s="42"/>
      <c r="C137" s="42"/>
      <c r="D137" s="42"/>
      <c r="E137" s="42"/>
      <c r="F137" s="42"/>
      <c r="G137" s="42"/>
      <c r="H137" s="42"/>
      <c r="I137" s="42"/>
      <c r="J137" s="42"/>
    </row>
    <row r="138" spans="1:10">
      <c r="A138" s="42"/>
      <c r="B138" s="42"/>
      <c r="C138" s="42"/>
      <c r="D138" s="42"/>
      <c r="E138" s="42"/>
      <c r="F138" s="42"/>
      <c r="G138" s="42"/>
      <c r="H138" s="42"/>
      <c r="I138" s="42"/>
      <c r="J138" s="42"/>
    </row>
    <row r="139" spans="1:10">
      <c r="A139" s="42"/>
      <c r="B139" s="42"/>
      <c r="C139" s="42"/>
      <c r="D139" s="42"/>
      <c r="E139" s="42"/>
      <c r="F139" s="42"/>
      <c r="G139" s="42"/>
      <c r="H139" s="42"/>
      <c r="I139" s="42"/>
      <c r="J139" s="42"/>
    </row>
    <row r="140" spans="1:10">
      <c r="A140" s="42"/>
      <c r="B140" s="42"/>
      <c r="C140" s="42"/>
      <c r="D140" s="42"/>
      <c r="E140" s="42"/>
      <c r="F140" s="42"/>
      <c r="G140" s="42"/>
      <c r="H140" s="42"/>
      <c r="I140" s="42"/>
      <c r="J140" s="42"/>
    </row>
    <row r="141" spans="1:10">
      <c r="A141" s="42"/>
      <c r="B141" s="42"/>
      <c r="C141" s="42"/>
      <c r="D141" s="42"/>
      <c r="E141" s="42"/>
      <c r="F141" s="42"/>
      <c r="G141" s="42"/>
      <c r="H141" s="42"/>
      <c r="I141" s="42"/>
      <c r="J141" s="42"/>
    </row>
    <row r="142" spans="1:10">
      <c r="A142" s="42"/>
      <c r="B142" s="42"/>
      <c r="C142" s="42"/>
      <c r="D142" s="42"/>
      <c r="E142" s="42"/>
      <c r="F142" s="42"/>
      <c r="G142" s="42"/>
      <c r="H142" s="42"/>
      <c r="I142" s="42"/>
      <c r="J142" s="42"/>
    </row>
    <row r="143" spans="1:10">
      <c r="A143" s="42"/>
      <c r="B143" s="42"/>
      <c r="C143" s="42"/>
      <c r="D143" s="42"/>
      <c r="E143" s="42"/>
      <c r="F143" s="42"/>
      <c r="G143" s="42"/>
      <c r="H143" s="42"/>
      <c r="I143" s="42"/>
      <c r="J143" s="42"/>
    </row>
    <row r="144" spans="1:10">
      <c r="A144" s="42"/>
      <c r="B144" s="42"/>
      <c r="C144" s="42"/>
      <c r="D144" s="42"/>
      <c r="E144" s="42"/>
      <c r="F144" s="42"/>
      <c r="G144" s="42"/>
      <c r="H144" s="42"/>
      <c r="I144" s="42"/>
      <c r="J144" s="42"/>
    </row>
    <row r="145" spans="1:10">
      <c r="A145" s="42"/>
      <c r="B145" s="42"/>
      <c r="C145" s="42"/>
      <c r="D145" s="42"/>
      <c r="E145" s="42"/>
      <c r="F145" s="42"/>
      <c r="G145" s="42"/>
      <c r="H145" s="42"/>
      <c r="I145" s="42"/>
      <c r="J145" s="42"/>
    </row>
  </sheetData>
  <mergeCells count="5">
    <mergeCell ref="B33:E33"/>
    <mergeCell ref="B34:E34"/>
    <mergeCell ref="B35:E36"/>
    <mergeCell ref="B37:E37"/>
    <mergeCell ref="A57:D57"/>
  </mergeCells>
  <hyperlinks>
    <hyperlink ref="C105" r:id="rId1" display="http://f.do/" xr:uid="{00000000-0004-0000-0D00-000000000000}"/>
    <hyperlink ref="A109" r:id="rId2" display="http://f.do/" xr:uid="{00000000-0004-0000-0D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14</vt:i4>
      </vt:variant>
    </vt:vector>
  </HeadingPairs>
  <TitlesOfParts>
    <vt:vector size="14" baseType="lpstr">
      <vt:lpstr>1. Perizia RAMO A</vt:lpstr>
      <vt:lpstr>2. Bilancio verifica pre rett.</vt:lpstr>
      <vt:lpstr>a) avviamento</vt:lpstr>
      <vt:lpstr>b) svalutazione crediti</vt:lpstr>
      <vt:lpstr>c) contributi ass. sindacali</vt:lpstr>
      <vt:lpstr>3. Scritture di rettifica</vt:lpstr>
      <vt:lpstr>Bilancio verifica post rett.</vt:lpstr>
      <vt:lpstr>4. Scritture di conferimento</vt:lpstr>
      <vt:lpstr>Bilancio verifica post conf</vt:lpstr>
      <vt:lpstr>5. Scritture di chiusura</vt:lpstr>
      <vt:lpstr>6. Schemi di bilancio</vt:lpstr>
      <vt:lpstr>Modello IMPOSTA SOSTITUTIVA</vt:lpstr>
      <vt:lpstr>Modello CESSIONE</vt:lpstr>
      <vt:lpstr>Cessione d'azienda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Nicola</dc:creator>
  <cp:lastModifiedBy>Marta Nicola</cp:lastModifiedBy>
  <dcterms:created xsi:type="dcterms:W3CDTF">2023-10-07T14:34:58Z</dcterms:created>
  <dcterms:modified xsi:type="dcterms:W3CDTF">2023-10-10T17:41:03Z</dcterms:modified>
</cp:coreProperties>
</file>